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8" windowWidth="14808" windowHeight="7596" tabRatio="887"/>
  </bookViews>
  <sheets>
    <sheet name="г6" sheetId="3" r:id="rId1"/>
  </sheets>
  <externalReferences>
    <externalReference r:id="rId2"/>
  </externalReferences>
  <definedNames>
    <definedName name="_xlnm.Print_Titles" localSheetId="0">г6!$5:$11</definedName>
    <definedName name="_xlnm.Print_Area" localSheetId="0">г6!$A$1:$W$122</definedName>
  </definedNames>
  <calcPr calcId="144525"/>
</workbook>
</file>

<file path=xl/calcChain.xml><?xml version="1.0" encoding="utf-8"?>
<calcChain xmlns="http://schemas.openxmlformats.org/spreadsheetml/2006/main">
  <c r="G92" i="3" l="1"/>
  <c r="L92" i="3"/>
  <c r="G72" i="3"/>
  <c r="E26" i="3" l="1"/>
  <c r="E25" i="3"/>
  <c r="S64" i="3" l="1"/>
  <c r="S65" i="3"/>
  <c r="J65" i="3" s="1"/>
  <c r="H65" i="3" s="1"/>
  <c r="K64" i="3"/>
  <c r="K65" i="3"/>
  <c r="I64" i="3"/>
  <c r="J64" i="3"/>
  <c r="I65" i="3"/>
  <c r="H64" i="3" l="1"/>
  <c r="C92" i="3" l="1"/>
  <c r="C26" i="3"/>
  <c r="C25" i="3"/>
  <c r="C17" i="3"/>
  <c r="C16" i="3"/>
  <c r="E24" i="3" l="1"/>
  <c r="F24" i="3"/>
  <c r="C24" i="3"/>
  <c r="E15" i="3"/>
  <c r="D15" i="3"/>
  <c r="F15" i="3"/>
  <c r="C15" i="3"/>
  <c r="D24" i="3" l="1"/>
  <c r="W86" i="3" l="1"/>
  <c r="W82" i="3"/>
  <c r="W69" i="3"/>
  <c r="W63" i="3"/>
  <c r="W61" i="3"/>
  <c r="W55" i="3"/>
  <c r="W47" i="3"/>
  <c r="W46" i="3" s="1"/>
  <c r="T26" i="3" l="1"/>
  <c r="T17" i="3"/>
  <c r="T33" i="3"/>
  <c r="T31" i="3"/>
  <c r="T30" i="3"/>
  <c r="W109" i="3" l="1"/>
  <c r="W110" i="3"/>
  <c r="W111" i="3"/>
  <c r="W108" i="3"/>
  <c r="T28" i="3"/>
  <c r="T19" i="3"/>
  <c r="W31" i="3"/>
  <c r="W32" i="3"/>
  <c r="W33" i="3"/>
  <c r="W30" i="3"/>
  <c r="G17" i="3" l="1"/>
  <c r="G26" i="3"/>
  <c r="G24" i="3" s="1"/>
  <c r="G16" i="3" l="1"/>
  <c r="M115" i="3"/>
  <c r="L115" i="3"/>
  <c r="S114" i="3"/>
  <c r="J114" i="3" s="1"/>
  <c r="J115" i="3" s="1"/>
  <c r="K114" i="3"/>
  <c r="I114" i="3"/>
  <c r="H113" i="3"/>
  <c r="J112" i="3"/>
  <c r="H112" i="3" s="1"/>
  <c r="S111" i="3"/>
  <c r="J111" i="3" s="1"/>
  <c r="H111" i="3" s="1"/>
  <c r="K111" i="3"/>
  <c r="S110" i="3"/>
  <c r="K110" i="3"/>
  <c r="J110" i="3"/>
  <c r="H110" i="3" s="1"/>
  <c r="S109" i="3"/>
  <c r="K109" i="3"/>
  <c r="J109" i="3"/>
  <c r="H109" i="3" s="1"/>
  <c r="S108" i="3"/>
  <c r="K108" i="3"/>
  <c r="J108" i="3"/>
  <c r="H108" i="3" s="1"/>
  <c r="W107" i="3"/>
  <c r="V107" i="3"/>
  <c r="U107" i="3"/>
  <c r="T107" i="3"/>
  <c r="R107" i="3"/>
  <c r="Q107" i="3"/>
  <c r="P107" i="3"/>
  <c r="O107" i="3"/>
  <c r="N107" i="3"/>
  <c r="M107" i="3"/>
  <c r="L107" i="3"/>
  <c r="I107" i="3"/>
  <c r="G107" i="3"/>
  <c r="F107" i="3"/>
  <c r="E107" i="3"/>
  <c r="D107" i="3"/>
  <c r="C107" i="3"/>
  <c r="S106" i="3"/>
  <c r="K106" i="3"/>
  <c r="J106" i="3"/>
  <c r="I106" i="3"/>
  <c r="J105" i="3"/>
  <c r="H105" i="3" s="1"/>
  <c r="S104" i="3"/>
  <c r="K104" i="3"/>
  <c r="J104" i="3"/>
  <c r="I104" i="3"/>
  <c r="S103" i="3"/>
  <c r="K103" i="3"/>
  <c r="J103" i="3"/>
  <c r="I103" i="3"/>
  <c r="S102" i="3"/>
  <c r="J102" i="3" s="1"/>
  <c r="K102" i="3"/>
  <c r="I102" i="3"/>
  <c r="S101" i="3"/>
  <c r="J101" i="3" s="1"/>
  <c r="K101" i="3"/>
  <c r="I101" i="3"/>
  <c r="H101" i="3" s="1"/>
  <c r="S100" i="3"/>
  <c r="J100" i="3" s="1"/>
  <c r="K100" i="3"/>
  <c r="I100" i="3"/>
  <c r="S99" i="3"/>
  <c r="J99" i="3" s="1"/>
  <c r="K99" i="3"/>
  <c r="I99" i="3"/>
  <c r="S98" i="3"/>
  <c r="J98" i="3" s="1"/>
  <c r="K98" i="3"/>
  <c r="I98" i="3"/>
  <c r="S97" i="3"/>
  <c r="J97" i="3" s="1"/>
  <c r="K97" i="3"/>
  <c r="I97" i="3"/>
  <c r="S96" i="3"/>
  <c r="K96" i="3"/>
  <c r="J96" i="3"/>
  <c r="I96" i="3"/>
  <c r="S95" i="3"/>
  <c r="K95" i="3"/>
  <c r="J95" i="3"/>
  <c r="I95" i="3"/>
  <c r="W94" i="3"/>
  <c r="V94" i="3"/>
  <c r="U94" i="3"/>
  <c r="T94" i="3"/>
  <c r="R94" i="3"/>
  <c r="Q94" i="3"/>
  <c r="O94" i="3"/>
  <c r="N94" i="3"/>
  <c r="M94" i="3"/>
  <c r="L94" i="3"/>
  <c r="G94" i="3"/>
  <c r="F94" i="3"/>
  <c r="E94" i="3"/>
  <c r="D94" i="3"/>
  <c r="C94" i="3"/>
  <c r="S93" i="3"/>
  <c r="J93" i="3" s="1"/>
  <c r="K93" i="3"/>
  <c r="I93" i="3"/>
  <c r="S92" i="3"/>
  <c r="J92" i="3" s="1"/>
  <c r="K92" i="3"/>
  <c r="I92" i="3"/>
  <c r="S91" i="3"/>
  <c r="K91" i="3"/>
  <c r="J91" i="3"/>
  <c r="I91" i="3"/>
  <c r="S90" i="3"/>
  <c r="J90" i="3" s="1"/>
  <c r="K90" i="3"/>
  <c r="I90" i="3"/>
  <c r="S89" i="3"/>
  <c r="J89" i="3" s="1"/>
  <c r="K89" i="3"/>
  <c r="I89" i="3"/>
  <c r="W88" i="3"/>
  <c r="V88" i="3"/>
  <c r="U88" i="3"/>
  <c r="T88" i="3"/>
  <c r="R88" i="3"/>
  <c r="Q88" i="3"/>
  <c r="O88" i="3"/>
  <c r="N88" i="3"/>
  <c r="M88" i="3"/>
  <c r="L88" i="3"/>
  <c r="G88" i="3"/>
  <c r="F88" i="3"/>
  <c r="E88" i="3"/>
  <c r="D88" i="3"/>
  <c r="C88" i="3"/>
  <c r="S87" i="3"/>
  <c r="J87" i="3" s="1"/>
  <c r="K87" i="3"/>
  <c r="I87" i="3"/>
  <c r="S86" i="3"/>
  <c r="J86" i="3" s="1"/>
  <c r="K86" i="3"/>
  <c r="I86" i="3"/>
  <c r="S85" i="3"/>
  <c r="J85" i="3" s="1"/>
  <c r="K85" i="3"/>
  <c r="I85" i="3"/>
  <c r="S84" i="3"/>
  <c r="J84" i="3" s="1"/>
  <c r="K84" i="3"/>
  <c r="I84" i="3"/>
  <c r="W83" i="3"/>
  <c r="V83" i="3"/>
  <c r="U83" i="3"/>
  <c r="T83" i="3"/>
  <c r="R83" i="3"/>
  <c r="Q83" i="3"/>
  <c r="O83" i="3"/>
  <c r="N83" i="3"/>
  <c r="M83" i="3"/>
  <c r="L83" i="3"/>
  <c r="G83" i="3"/>
  <c r="F83" i="3"/>
  <c r="E83" i="3"/>
  <c r="D83" i="3"/>
  <c r="C83" i="3"/>
  <c r="S82" i="3"/>
  <c r="J82" i="3" s="1"/>
  <c r="K82" i="3"/>
  <c r="I82" i="3"/>
  <c r="H82" i="3" s="1"/>
  <c r="S81" i="3"/>
  <c r="J81" i="3" s="1"/>
  <c r="K81" i="3"/>
  <c r="I81" i="3"/>
  <c r="S80" i="3"/>
  <c r="K80" i="3"/>
  <c r="J80" i="3"/>
  <c r="I80" i="3"/>
  <c r="S79" i="3"/>
  <c r="J79" i="3" s="1"/>
  <c r="K79" i="3"/>
  <c r="I79" i="3"/>
  <c r="S78" i="3"/>
  <c r="J78" i="3" s="1"/>
  <c r="K78" i="3"/>
  <c r="I78" i="3"/>
  <c r="S77" i="3"/>
  <c r="K77" i="3"/>
  <c r="J77" i="3"/>
  <c r="I77" i="3"/>
  <c r="S76" i="3"/>
  <c r="J76" i="3" s="1"/>
  <c r="K76" i="3"/>
  <c r="I76" i="3"/>
  <c r="S75" i="3"/>
  <c r="J75" i="3" s="1"/>
  <c r="K75" i="3"/>
  <c r="I75" i="3"/>
  <c r="S74" i="3"/>
  <c r="J74" i="3" s="1"/>
  <c r="K74" i="3"/>
  <c r="I74" i="3"/>
  <c r="H74" i="3" s="1"/>
  <c r="S73" i="3"/>
  <c r="K73" i="3"/>
  <c r="J73" i="3"/>
  <c r="I73" i="3"/>
  <c r="S72" i="3"/>
  <c r="J72" i="3" s="1"/>
  <c r="K72" i="3"/>
  <c r="I72" i="3"/>
  <c r="S71" i="3"/>
  <c r="J71" i="3" s="1"/>
  <c r="K71" i="3"/>
  <c r="I71" i="3"/>
  <c r="S70" i="3"/>
  <c r="J70" i="3" s="1"/>
  <c r="K70" i="3"/>
  <c r="I70" i="3"/>
  <c r="S69" i="3"/>
  <c r="J69" i="3" s="1"/>
  <c r="K69" i="3"/>
  <c r="I69" i="3"/>
  <c r="W68" i="3"/>
  <c r="V68" i="3"/>
  <c r="U68" i="3"/>
  <c r="T68" i="3"/>
  <c r="R68" i="3"/>
  <c r="Q68" i="3"/>
  <c r="O68" i="3"/>
  <c r="N68" i="3"/>
  <c r="M68" i="3"/>
  <c r="L68" i="3"/>
  <c r="G68" i="3"/>
  <c r="F68" i="3"/>
  <c r="E68" i="3"/>
  <c r="D68" i="3"/>
  <c r="C68" i="3"/>
  <c r="S67" i="3"/>
  <c r="K67" i="3"/>
  <c r="J67" i="3"/>
  <c r="I67" i="3"/>
  <c r="S66" i="3"/>
  <c r="J66" i="3" s="1"/>
  <c r="K66" i="3"/>
  <c r="I66" i="3"/>
  <c r="S63" i="3"/>
  <c r="K63" i="3"/>
  <c r="J63" i="3"/>
  <c r="I63" i="3"/>
  <c r="S62" i="3"/>
  <c r="J62" i="3" s="1"/>
  <c r="K62" i="3"/>
  <c r="I62" i="3"/>
  <c r="S61" i="3"/>
  <c r="J61" i="3" s="1"/>
  <c r="K61" i="3"/>
  <c r="I61" i="3"/>
  <c r="S60" i="3"/>
  <c r="K60" i="3"/>
  <c r="J60" i="3"/>
  <c r="I60" i="3"/>
  <c r="S59" i="3"/>
  <c r="J59" i="3" s="1"/>
  <c r="K59" i="3"/>
  <c r="I59" i="3"/>
  <c r="S58" i="3"/>
  <c r="J58" i="3" s="1"/>
  <c r="K58" i="3"/>
  <c r="I58" i="3"/>
  <c r="S57" i="3"/>
  <c r="J57" i="3" s="1"/>
  <c r="K57" i="3"/>
  <c r="I57" i="3"/>
  <c r="S56" i="3"/>
  <c r="K56" i="3"/>
  <c r="J56" i="3"/>
  <c r="I56" i="3"/>
  <c r="S55" i="3"/>
  <c r="K55" i="3"/>
  <c r="J55" i="3"/>
  <c r="I55" i="3"/>
  <c r="S54" i="3"/>
  <c r="J54" i="3" s="1"/>
  <c r="K54" i="3"/>
  <c r="I54" i="3"/>
  <c r="S53" i="3"/>
  <c r="J53" i="3" s="1"/>
  <c r="K53" i="3"/>
  <c r="I53" i="3"/>
  <c r="S52" i="3"/>
  <c r="J52" i="3" s="1"/>
  <c r="K52" i="3"/>
  <c r="I52" i="3"/>
  <c r="S51" i="3"/>
  <c r="J51" i="3" s="1"/>
  <c r="K51" i="3"/>
  <c r="I51" i="3"/>
  <c r="S50" i="3"/>
  <c r="J50" i="3" s="1"/>
  <c r="K50" i="3"/>
  <c r="I50" i="3"/>
  <c r="S49" i="3"/>
  <c r="J49" i="3" s="1"/>
  <c r="K49" i="3"/>
  <c r="I49" i="3"/>
  <c r="S48" i="3"/>
  <c r="K48" i="3"/>
  <c r="J48" i="3"/>
  <c r="I48" i="3"/>
  <c r="V47" i="3"/>
  <c r="V46" i="3" s="1"/>
  <c r="U47" i="3"/>
  <c r="U46" i="3" s="1"/>
  <c r="T47" i="3"/>
  <c r="T46" i="3" s="1"/>
  <c r="S46" i="3" s="1"/>
  <c r="M47" i="3"/>
  <c r="M46" i="3" s="1"/>
  <c r="L47" i="3"/>
  <c r="L46" i="3" s="1"/>
  <c r="G47" i="3"/>
  <c r="G46" i="3" s="1"/>
  <c r="F46" i="3"/>
  <c r="E47" i="3"/>
  <c r="E46" i="3" s="1"/>
  <c r="D46" i="3"/>
  <c r="C47" i="3"/>
  <c r="C46" i="3" s="1"/>
  <c r="R46" i="3"/>
  <c r="Q46" i="3"/>
  <c r="O46" i="3"/>
  <c r="N46" i="3"/>
  <c r="S45" i="3"/>
  <c r="J45" i="3" s="1"/>
  <c r="K45" i="3"/>
  <c r="I45" i="3"/>
  <c r="S44" i="3"/>
  <c r="J44" i="3" s="1"/>
  <c r="K44" i="3"/>
  <c r="I44" i="3"/>
  <c r="W43" i="3"/>
  <c r="V43" i="3"/>
  <c r="U43" i="3"/>
  <c r="T43" i="3"/>
  <c r="R43" i="3"/>
  <c r="Q43" i="3"/>
  <c r="O43" i="3"/>
  <c r="N43" i="3"/>
  <c r="M43" i="3"/>
  <c r="L43" i="3"/>
  <c r="K43" i="3" s="1"/>
  <c r="G43" i="3"/>
  <c r="F43" i="3"/>
  <c r="E43" i="3"/>
  <c r="D43" i="3"/>
  <c r="C43" i="3"/>
  <c r="S42" i="3"/>
  <c r="J42" i="3" s="1"/>
  <c r="J41" i="3" s="1"/>
  <c r="K42" i="3"/>
  <c r="I42" i="3"/>
  <c r="W41" i="3"/>
  <c r="V41" i="3"/>
  <c r="U41" i="3"/>
  <c r="T41" i="3"/>
  <c r="R41" i="3"/>
  <c r="Q41" i="3"/>
  <c r="O41" i="3"/>
  <c r="N41" i="3"/>
  <c r="M41" i="3"/>
  <c r="L41" i="3"/>
  <c r="G41" i="3"/>
  <c r="F41" i="3"/>
  <c r="E41" i="3"/>
  <c r="D41" i="3"/>
  <c r="C41" i="3"/>
  <c r="S40" i="3"/>
  <c r="J40" i="3" s="1"/>
  <c r="K40" i="3"/>
  <c r="I40" i="3"/>
  <c r="S39" i="3"/>
  <c r="J39" i="3" s="1"/>
  <c r="K39" i="3"/>
  <c r="I39" i="3"/>
  <c r="S38" i="3"/>
  <c r="J38" i="3" s="1"/>
  <c r="K38" i="3"/>
  <c r="I38" i="3"/>
  <c r="S37" i="3"/>
  <c r="J37" i="3" s="1"/>
  <c r="K37" i="3"/>
  <c r="I37" i="3"/>
  <c r="W36" i="3"/>
  <c r="V36" i="3"/>
  <c r="U36" i="3"/>
  <c r="U35" i="3" s="1"/>
  <c r="T36" i="3"/>
  <c r="R36" i="3"/>
  <c r="Q36" i="3"/>
  <c r="O36" i="3"/>
  <c r="N36" i="3"/>
  <c r="M36" i="3"/>
  <c r="M35" i="3" s="1"/>
  <c r="L36" i="3"/>
  <c r="G36" i="3"/>
  <c r="F36" i="3"/>
  <c r="E36" i="3"/>
  <c r="D36" i="3"/>
  <c r="C36" i="3"/>
  <c r="S34" i="3"/>
  <c r="J34" i="3" s="1"/>
  <c r="H34" i="3" s="1"/>
  <c r="K34" i="3"/>
  <c r="S33" i="3"/>
  <c r="J33" i="3" s="1"/>
  <c r="H33" i="3" s="1"/>
  <c r="K33" i="3"/>
  <c r="S32" i="3"/>
  <c r="J32" i="3" s="1"/>
  <c r="H32" i="3" s="1"/>
  <c r="K32" i="3"/>
  <c r="S31" i="3"/>
  <c r="J31" i="3" s="1"/>
  <c r="H31" i="3" s="1"/>
  <c r="K31" i="3"/>
  <c r="S30" i="3"/>
  <c r="J30" i="3" s="1"/>
  <c r="K30" i="3"/>
  <c r="W29" i="3"/>
  <c r="V29" i="3"/>
  <c r="U29" i="3"/>
  <c r="T29" i="3"/>
  <c r="R29" i="3"/>
  <c r="Q29" i="3"/>
  <c r="O29" i="3"/>
  <c r="N29" i="3"/>
  <c r="M29" i="3"/>
  <c r="L29" i="3"/>
  <c r="I29" i="3"/>
  <c r="G29" i="3"/>
  <c r="F29" i="3"/>
  <c r="E29" i="3"/>
  <c r="D29" i="3"/>
  <c r="C29" i="3"/>
  <c r="S28" i="3"/>
  <c r="J28" i="3" s="1"/>
  <c r="K28" i="3"/>
  <c r="I28" i="3"/>
  <c r="S27" i="3"/>
  <c r="J27" i="3" s="1"/>
  <c r="K27" i="3"/>
  <c r="I27" i="3"/>
  <c r="S26" i="3"/>
  <c r="J26" i="3" s="1"/>
  <c r="K26" i="3"/>
  <c r="I26" i="3"/>
  <c r="S25" i="3"/>
  <c r="J25" i="3" s="1"/>
  <c r="K25" i="3"/>
  <c r="I25" i="3"/>
  <c r="W24" i="3"/>
  <c r="V24" i="3"/>
  <c r="U24" i="3"/>
  <c r="T24" i="3"/>
  <c r="R24" i="3"/>
  <c r="Q24" i="3"/>
  <c r="O24" i="3"/>
  <c r="N24" i="3"/>
  <c r="M24" i="3"/>
  <c r="L24" i="3"/>
  <c r="K24" i="3" s="1"/>
  <c r="S23" i="3"/>
  <c r="J23" i="3" s="1"/>
  <c r="K23" i="3"/>
  <c r="I23" i="3"/>
  <c r="S22" i="3"/>
  <c r="J22" i="3" s="1"/>
  <c r="K22" i="3"/>
  <c r="I22" i="3"/>
  <c r="S21" i="3"/>
  <c r="J21" i="3" s="1"/>
  <c r="K21" i="3"/>
  <c r="I21" i="3"/>
  <c r="W20" i="3"/>
  <c r="V20" i="3"/>
  <c r="U20" i="3"/>
  <c r="T20" i="3"/>
  <c r="R20" i="3"/>
  <c r="Q20" i="3"/>
  <c r="O20" i="3"/>
  <c r="N20" i="3"/>
  <c r="M20" i="3"/>
  <c r="L20" i="3"/>
  <c r="F20" i="3"/>
  <c r="E20" i="3"/>
  <c r="E14" i="3" s="1"/>
  <c r="D20" i="3"/>
  <c r="D14" i="3" s="1"/>
  <c r="C20" i="3"/>
  <c r="S19" i="3"/>
  <c r="K19" i="3"/>
  <c r="J19" i="3"/>
  <c r="I19" i="3"/>
  <c r="S18" i="3"/>
  <c r="J18" i="3" s="1"/>
  <c r="K18" i="3"/>
  <c r="I18" i="3"/>
  <c r="S17" i="3"/>
  <c r="J17" i="3" s="1"/>
  <c r="K17" i="3"/>
  <c r="I17" i="3"/>
  <c r="S16" i="3"/>
  <c r="J16" i="3" s="1"/>
  <c r="K16" i="3"/>
  <c r="I16" i="3"/>
  <c r="W15" i="3"/>
  <c r="V15" i="3"/>
  <c r="U15" i="3"/>
  <c r="U14" i="3" s="1"/>
  <c r="T15" i="3"/>
  <c r="R15" i="3"/>
  <c r="Q15" i="3"/>
  <c r="Q14" i="3" s="1"/>
  <c r="O15" i="3"/>
  <c r="N15" i="3"/>
  <c r="M15" i="3"/>
  <c r="L15" i="3"/>
  <c r="G15" i="3"/>
  <c r="S12" i="3"/>
  <c r="J12" i="3" s="1"/>
  <c r="N12" i="3"/>
  <c r="K12" i="3"/>
  <c r="I12" i="3"/>
  <c r="K29" i="3" l="1"/>
  <c r="K83" i="3"/>
  <c r="Q35" i="3"/>
  <c r="Q13" i="3" s="1"/>
  <c r="S43" i="3"/>
  <c r="I47" i="3"/>
  <c r="I46" i="3" s="1"/>
  <c r="T35" i="3"/>
  <c r="V14" i="3"/>
  <c r="I43" i="3"/>
  <c r="N35" i="3"/>
  <c r="S83" i="3"/>
  <c r="I83" i="3"/>
  <c r="H92" i="3"/>
  <c r="S107" i="3"/>
  <c r="U13" i="3"/>
  <c r="H21" i="3"/>
  <c r="I15" i="3"/>
  <c r="I20" i="3"/>
  <c r="E35" i="3"/>
  <c r="E13" i="3" s="1"/>
  <c r="H86" i="3"/>
  <c r="H67" i="3"/>
  <c r="M14" i="3"/>
  <c r="M13" i="3" s="1"/>
  <c r="R14" i="3"/>
  <c r="H22" i="3"/>
  <c r="S94" i="3"/>
  <c r="K107" i="3"/>
  <c r="S35" i="3"/>
  <c r="F35" i="3"/>
  <c r="C35" i="3"/>
  <c r="D35" i="3"/>
  <c r="D13" i="3" s="1"/>
  <c r="H49" i="3"/>
  <c r="H57" i="3"/>
  <c r="K20" i="3"/>
  <c r="S20" i="3"/>
  <c r="J20" i="3"/>
  <c r="K41" i="3"/>
  <c r="S41" i="3"/>
  <c r="H56" i="3"/>
  <c r="H60" i="3"/>
  <c r="S68" i="3"/>
  <c r="I68" i="3"/>
  <c r="H76" i="3"/>
  <c r="H80" i="3"/>
  <c r="K88" i="3"/>
  <c r="S88" i="3"/>
  <c r="H91" i="3"/>
  <c r="K94" i="3"/>
  <c r="H96" i="3"/>
  <c r="H100" i="3"/>
  <c r="H104" i="3"/>
  <c r="H106" i="3"/>
  <c r="H23" i="3"/>
  <c r="H37" i="3"/>
  <c r="W35" i="3"/>
  <c r="H72" i="3"/>
  <c r="L14" i="3"/>
  <c r="H12" i="3"/>
  <c r="H18" i="3"/>
  <c r="G20" i="3"/>
  <c r="G14" i="3" s="1"/>
  <c r="F14" i="3"/>
  <c r="O14" i="3"/>
  <c r="O13" i="3" s="1"/>
  <c r="W14" i="3"/>
  <c r="H26" i="3"/>
  <c r="H27" i="3"/>
  <c r="S29" i="3"/>
  <c r="K36" i="3"/>
  <c r="S36" i="3"/>
  <c r="J36" i="3"/>
  <c r="H39" i="3"/>
  <c r="H40" i="3"/>
  <c r="R35" i="3"/>
  <c r="R13" i="3" s="1"/>
  <c r="H45" i="3"/>
  <c r="K46" i="3"/>
  <c r="K47" i="3"/>
  <c r="S47" i="3"/>
  <c r="J47" i="3" s="1"/>
  <c r="J46" i="3" s="1"/>
  <c r="H48" i="3"/>
  <c r="H51" i="3"/>
  <c r="H52" i="3"/>
  <c r="H55" i="3"/>
  <c r="H59" i="3"/>
  <c r="H63" i="3"/>
  <c r="H66" i="3"/>
  <c r="K68" i="3"/>
  <c r="H71" i="3"/>
  <c r="H73" i="3"/>
  <c r="H75" i="3"/>
  <c r="H77" i="3"/>
  <c r="H79" i="3"/>
  <c r="H81" i="3"/>
  <c r="H85" i="3"/>
  <c r="H90" i="3"/>
  <c r="I94" i="3"/>
  <c r="J94" i="3"/>
  <c r="H99" i="3"/>
  <c r="H103" i="3"/>
  <c r="K15" i="3"/>
  <c r="K14" i="3" s="1"/>
  <c r="S15" i="3"/>
  <c r="H16" i="3"/>
  <c r="H19" i="3"/>
  <c r="C14" i="3"/>
  <c r="C13" i="3" s="1"/>
  <c r="N14" i="3"/>
  <c r="N13" i="3" s="1"/>
  <c r="T14" i="3"/>
  <c r="H38" i="3"/>
  <c r="V35" i="3"/>
  <c r="V13" i="3" s="1"/>
  <c r="H50" i="3"/>
  <c r="H54" i="3"/>
  <c r="H58" i="3"/>
  <c r="H62" i="3"/>
  <c r="H93" i="3"/>
  <c r="H98" i="3"/>
  <c r="H102" i="3"/>
  <c r="G35" i="3"/>
  <c r="J29" i="3"/>
  <c r="H30" i="3"/>
  <c r="H29" i="3" s="1"/>
  <c r="J83" i="3"/>
  <c r="H84" i="3"/>
  <c r="J15" i="3"/>
  <c r="H15" i="3" s="1"/>
  <c r="H28" i="3"/>
  <c r="H42" i="3"/>
  <c r="H70" i="3"/>
  <c r="H78" i="3"/>
  <c r="H114" i="3"/>
  <c r="J24" i="3"/>
  <c r="H25" i="3"/>
  <c r="H17" i="3"/>
  <c r="J43" i="3"/>
  <c r="H43" i="3" s="1"/>
  <c r="H44" i="3"/>
  <c r="J88" i="3"/>
  <c r="H89" i="3"/>
  <c r="H53" i="3"/>
  <c r="H61" i="3"/>
  <c r="J68" i="3"/>
  <c r="H68" i="3" s="1"/>
  <c r="H87" i="3"/>
  <c r="H94" i="3"/>
  <c r="H97" i="3"/>
  <c r="H107" i="3"/>
  <c r="H69" i="3"/>
  <c r="I88" i="3"/>
  <c r="H88" i="3" s="1"/>
  <c r="S24" i="3"/>
  <c r="S14" i="3" s="1"/>
  <c r="I24" i="3"/>
  <c r="L35" i="3"/>
  <c r="I36" i="3"/>
  <c r="I41" i="3"/>
  <c r="H41" i="3" s="1"/>
  <c r="H95" i="3"/>
  <c r="J107" i="3"/>
  <c r="I115" i="3"/>
  <c r="H115" i="3" s="1"/>
  <c r="K35" i="3" l="1"/>
  <c r="H83" i="3"/>
  <c r="H20" i="3"/>
  <c r="H46" i="3"/>
  <c r="L13" i="3"/>
  <c r="K13" i="3" s="1"/>
  <c r="T13" i="3"/>
  <c r="F13" i="3"/>
  <c r="W13" i="3"/>
  <c r="S13" i="3"/>
  <c r="G13" i="3"/>
  <c r="I14" i="3"/>
  <c r="H24" i="3"/>
  <c r="J35" i="3"/>
  <c r="J14" i="3"/>
  <c r="H47" i="3"/>
  <c r="H36" i="3"/>
  <c r="H35" i="3" s="1"/>
  <c r="I35" i="3"/>
  <c r="H14" i="3" l="1"/>
  <c r="J13" i="3"/>
  <c r="I13" i="3"/>
  <c r="I120" i="3" s="1"/>
  <c r="I121" i="3" l="1"/>
  <c r="J121" i="3"/>
  <c r="J120" i="3"/>
  <c r="J122" i="3" s="1"/>
  <c r="H13" i="3"/>
  <c r="I122" i="3"/>
</calcChain>
</file>

<file path=xl/sharedStrings.xml><?xml version="1.0" encoding="utf-8"?>
<sst xmlns="http://schemas.openxmlformats.org/spreadsheetml/2006/main" count="240" uniqueCount="228">
  <si>
    <t>руб.</t>
  </si>
  <si>
    <t>Доп.ЭК</t>
  </si>
  <si>
    <t>в том числе  за счет:</t>
  </si>
  <si>
    <t>муниципальное задание (счет ЛАГ,  ЛБГ)</t>
  </si>
  <si>
    <t>субвенции РТ</t>
  </si>
  <si>
    <t>бюджета города</t>
  </si>
  <si>
    <t>Итого НФЗ:</t>
  </si>
  <si>
    <t>в пределах норматива     НФЗ- 302</t>
  </si>
  <si>
    <t xml:space="preserve"> доведение до уровня  утвержденной тарификации- 305</t>
  </si>
  <si>
    <t>сверхнормативные  расходы -  308</t>
  </si>
  <si>
    <t>Итого НСВ :</t>
  </si>
  <si>
    <t>в том числе</t>
  </si>
  <si>
    <t>кроме того</t>
  </si>
  <si>
    <t>Итого НСИ:</t>
  </si>
  <si>
    <t>сверхнормативные расходы - 308</t>
  </si>
  <si>
    <t>за счет субвенции РТ</t>
  </si>
  <si>
    <t>субсидия, за счет бюджета города</t>
  </si>
  <si>
    <t xml:space="preserve">за счет бюджета </t>
  </si>
  <si>
    <t>за счет род.платы</t>
  </si>
  <si>
    <t xml:space="preserve"> расходы содержанию имущества</t>
  </si>
  <si>
    <t>содержание автотранспорта</t>
  </si>
  <si>
    <t>7=11</t>
  </si>
  <si>
    <t>8=12+13+14+16+18+21+22</t>
  </si>
  <si>
    <t>10=11+12</t>
  </si>
  <si>
    <t>КЦСР</t>
  </si>
  <si>
    <t>0220825280</t>
  </si>
  <si>
    <t>0220242100, 0220242200</t>
  </si>
  <si>
    <t>ДопФК</t>
  </si>
  <si>
    <t>05000</t>
  </si>
  <si>
    <t>Всего в смете учреждения</t>
  </si>
  <si>
    <t>Зарплата с начислениями</t>
  </si>
  <si>
    <t xml:space="preserve">211 "Заработная плата" </t>
  </si>
  <si>
    <t>Заработная плата педагогического персонала</t>
  </si>
  <si>
    <t>211004</t>
  </si>
  <si>
    <t>Заработная плата вспомогательного персонала</t>
  </si>
  <si>
    <t>211005</t>
  </si>
  <si>
    <t>Кухонные работники</t>
  </si>
  <si>
    <t>900200</t>
  </si>
  <si>
    <t>212 "Прочие выплаты"</t>
  </si>
  <si>
    <t xml:space="preserve">Возмещение работникам расходов по найму жилых помещений при служебных командировках </t>
  </si>
  <si>
    <t>212004</t>
  </si>
  <si>
    <t xml:space="preserve">Возмещение работникам расходов по проезду при служебных командировках </t>
  </si>
  <si>
    <t>212005</t>
  </si>
  <si>
    <t>Суточные работникам при служебных командировках</t>
  </si>
  <si>
    <t>213 "Начисления на оплату труда"</t>
  </si>
  <si>
    <t>Начисления на заработную плату педагогического персонала</t>
  </si>
  <si>
    <t>213004</t>
  </si>
  <si>
    <t>Начисления на заработную плату вспомогательного персонала</t>
  </si>
  <si>
    <t>213005</t>
  </si>
  <si>
    <t>223 "Коммунальные услуги"</t>
  </si>
  <si>
    <t xml:space="preserve">Электроснабжение </t>
  </si>
  <si>
    <t>223001</t>
  </si>
  <si>
    <t xml:space="preserve">Теплоснабжение </t>
  </si>
  <si>
    <t>223002</t>
  </si>
  <si>
    <t xml:space="preserve">Газоснабжение </t>
  </si>
  <si>
    <t>223003</t>
  </si>
  <si>
    <t xml:space="preserve">Водоснабжение </t>
  </si>
  <si>
    <t>223004</t>
  </si>
  <si>
    <t>Прочие коммунальные услуги</t>
  </si>
  <si>
    <t>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</si>
  <si>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</si>
  <si>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</si>
  <si>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</si>
  <si>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221001</t>
  </si>
  <si>
    <t xml:space="preserve">Услуги сотовой связи </t>
  </si>
  <si>
    <t>221010</t>
  </si>
  <si>
    <t>Плата за услуги сети Интернет</t>
  </si>
  <si>
    <t>221012</t>
  </si>
  <si>
    <t xml:space="preserve">Прочие услуги связи </t>
  </si>
  <si>
    <t>221099</t>
  </si>
  <si>
    <t>222 " Транспортные услуги"</t>
  </si>
  <si>
    <t>Прочие транспортные услуги</t>
  </si>
  <si>
    <t>222099</t>
  </si>
  <si>
    <t>224 ""Арендная плата за пользование имуществом"</t>
  </si>
  <si>
    <t>Аренда транспорта, оборудования</t>
  </si>
  <si>
    <t>224002</t>
  </si>
  <si>
    <t>Прочие по арендной плате</t>
  </si>
  <si>
    <t>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</si>
  <si>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</si>
  <si>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</si>
  <si>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225002</t>
  </si>
  <si>
    <t>вывоз мусора</t>
  </si>
  <si>
    <t>дератизация, дезинсекция</t>
  </si>
  <si>
    <t>прочие услуги по содержанию в чистоте помещений, зданий, дворов и т.п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</si>
  <si>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</si>
  <si>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225003</t>
  </si>
  <si>
    <t>Обеспечение функционирования и поддержка (восстановление) работоспособности объектов нефинансовых активов</t>
  </si>
  <si>
    <t>225004</t>
  </si>
  <si>
    <t xml:space="preserve">Зарплата внештатных сотрудников </t>
  </si>
  <si>
    <t>225005</t>
  </si>
  <si>
    <t>Текущий ремонт зданий, сооружений</t>
  </si>
  <si>
    <t>225007</t>
  </si>
  <si>
    <t>Техническое обслуживание и ремонт аппаратного обеспечения</t>
  </si>
  <si>
    <t>225010</t>
  </si>
  <si>
    <t>Техническое обслуживание транспортных средств</t>
  </si>
  <si>
    <t>225011</t>
  </si>
  <si>
    <t>Ремонт транспортных средств</t>
  </si>
  <si>
    <t>225012</t>
  </si>
  <si>
    <t>Технический осмотр транспортных средств</t>
  </si>
  <si>
    <t>225013</t>
  </si>
  <si>
    <t>Содержание транспортных средств (мойка и т.д.)</t>
  </si>
  <si>
    <t>225014</t>
  </si>
  <si>
    <t>Расходы на техническое обслуживание и ремонт оборудования (торговое, кухонное, офисное, лифты и т.п.)</t>
  </si>
  <si>
    <t>225015</t>
  </si>
  <si>
    <t>Содержание в чистоте имущества, кроме недвижимого</t>
  </si>
  <si>
    <t>225016</t>
  </si>
  <si>
    <t>Техническое обслуживание приборов учета</t>
  </si>
  <si>
    <t>225035</t>
  </si>
  <si>
    <t xml:space="preserve">Прочие работы, услуги по содержанию имущества </t>
  </si>
  <si>
    <t>225099</t>
  </si>
  <si>
    <t>226 "Прочие работы, услуги"</t>
  </si>
  <si>
    <t xml:space="preserve">Подписка </t>
  </si>
  <si>
    <t>226001</t>
  </si>
  <si>
    <t>Зарплата внештатных  сотрудников</t>
  </si>
  <si>
    <t>226002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</si>
  <si>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</si>
  <si>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226005</t>
  </si>
  <si>
    <t>За участие в семинарах, совещаниях, конференциях, курсах повышения квалификации, ….</t>
  </si>
  <si>
    <t>226006</t>
  </si>
  <si>
    <t>Приобретение неисключительных (пользовательских) прав на программное обеспечение (отраслевых, бухгалтерских программ)</t>
  </si>
  <si>
    <t>226010</t>
  </si>
  <si>
    <t>Приобретение и обновление справочно-информ. баз данных (Гарант, Консультант и др.)</t>
  </si>
  <si>
    <t>226013</t>
  </si>
  <si>
    <t>Услуги по страхованию</t>
  </si>
  <si>
    <t>226021</t>
  </si>
  <si>
    <t>Типографские работы</t>
  </si>
  <si>
    <t>226022</t>
  </si>
  <si>
    <t>Размещение объявлений, рекламы с СМИ</t>
  </si>
  <si>
    <t>226023</t>
  </si>
  <si>
    <t>Услуги адвокатов, нотариусов, переводчиков, экспертов, инкассаторов</t>
  </si>
  <si>
    <t>226025</t>
  </si>
  <si>
    <t>Проведение инвентаризации, паспортизации основных средств</t>
  </si>
  <si>
    <t>226027</t>
  </si>
  <si>
    <t>Оплата медицинских осмотров</t>
  </si>
  <si>
    <t>226031</t>
  </si>
  <si>
    <t>Услуги по страхованию транспортных средств (ОСАГО, КАСКО)</t>
  </si>
  <si>
    <t>226036</t>
  </si>
  <si>
    <t xml:space="preserve">Прочие работы, услуги </t>
  </si>
  <si>
    <t>226099</t>
  </si>
  <si>
    <t>290 "Прочие расходы"</t>
  </si>
  <si>
    <t>Штрафы, пени и другие экономические санкции</t>
  </si>
  <si>
    <t>290003</t>
  </si>
  <si>
    <t>Прочие налоги, в т.ч.госпошлины (за исключением налогов по школьным автобусам)</t>
  </si>
  <si>
    <t>290005</t>
  </si>
  <si>
    <t>290011</t>
  </si>
  <si>
    <t>290099</t>
  </si>
  <si>
    <t>310 "Увеличение стоимости основных средств"</t>
  </si>
  <si>
    <t>Приобретение огнетушителей</t>
  </si>
  <si>
    <t>310001</t>
  </si>
  <si>
    <t>Приобретение автоматизированных рабочих мест, серверного и т.п. оборудования</t>
  </si>
  <si>
    <t>310004</t>
  </si>
  <si>
    <t>Приобретение медицинского инструментария</t>
  </si>
  <si>
    <t>310006</t>
  </si>
  <si>
    <t>Приобретение основных средств (оборудования, мебели, транспортных средств, техники, инструментов, хозинвентаря, книги и т. д.)</t>
  </si>
  <si>
    <t>310007</t>
  </si>
  <si>
    <t>Прочие расходы по увеличению стоимости основных средств</t>
  </si>
  <si>
    <t>310099</t>
  </si>
  <si>
    <t>340 "Увеличение стоимости материальных запасов"</t>
  </si>
  <si>
    <t>ГСМ</t>
  </si>
  <si>
    <t>340001</t>
  </si>
  <si>
    <t xml:space="preserve">Закупка мягкого инвентаря, одежды, обмундирования </t>
  </si>
  <si>
    <t>340002</t>
  </si>
  <si>
    <t xml:space="preserve">Закупка запчастей к оборудованию </t>
  </si>
  <si>
    <t>340003</t>
  </si>
  <si>
    <t xml:space="preserve">Закупка материалов, используемых в процессе обучения </t>
  </si>
  <si>
    <t>340004</t>
  </si>
  <si>
    <t>Продукты питания</t>
  </si>
  <si>
    <t>340005</t>
  </si>
  <si>
    <t>Закупка медикаментов, перевязочных средств</t>
  </si>
  <si>
    <t>340006</t>
  </si>
  <si>
    <t xml:space="preserve">Закупка запчастей к транспортным средствам </t>
  </si>
  <si>
    <t>340013</t>
  </si>
  <si>
    <t>Приобретение автошин</t>
  </si>
  <si>
    <t>340014</t>
  </si>
  <si>
    <t>Моторные масла и спец.смазки</t>
  </si>
  <si>
    <t>340015</t>
  </si>
  <si>
    <t>Приобретение канцелярских, хозяйственных товаров</t>
  </si>
  <si>
    <t>340017</t>
  </si>
  <si>
    <t xml:space="preserve">Прочие  расходы по увеличению стоимости материальных запасов  </t>
  </si>
  <si>
    <t>340099</t>
  </si>
  <si>
    <t>Налоги</t>
  </si>
  <si>
    <t>Земельный налог</t>
  </si>
  <si>
    <t>Выплаты за негативное воздействие окружающей среды (экологический налог)</t>
  </si>
  <si>
    <t>290004</t>
  </si>
  <si>
    <t>Налог на имущество</t>
  </si>
  <si>
    <t>290014</t>
  </si>
  <si>
    <t>Транспортный налог</t>
  </si>
  <si>
    <t>Доведение до норматива (в АЦК вносятся только Ассигнования)</t>
  </si>
  <si>
    <t>Объем недоведенных лимитов</t>
  </si>
  <si>
    <t xml:space="preserve">Ассигнования </t>
  </si>
  <si>
    <t>Лимиты</t>
  </si>
  <si>
    <t>средства РТ</t>
  </si>
  <si>
    <t>средства бюджета города</t>
  </si>
  <si>
    <t>Итого</t>
  </si>
  <si>
    <t xml:space="preserve">Расчет объема финансового обеспечения на 2018 год </t>
  </si>
  <si>
    <t>Уточненный план 2017 год</t>
  </si>
  <si>
    <t xml:space="preserve"> Расчетная потребность на 2018 год</t>
  </si>
  <si>
    <t>в том числе по гос.полномочиям</t>
  </si>
  <si>
    <t xml:space="preserve"> субвенция  РТ</t>
  </si>
  <si>
    <t xml:space="preserve"> бюджета города</t>
  </si>
  <si>
    <t>Принятые расходные обязательства всего</t>
  </si>
  <si>
    <t>212006</t>
  </si>
  <si>
    <t>225040</t>
  </si>
  <si>
    <t>Расходы по валке и обрезке зеленых насаждений в муниципальных учреждениях образования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</si>
  <si>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подарки.)</t>
  </si>
  <si>
    <t>Закупка молока и молочных продуктов</t>
  </si>
  <si>
    <t>340018</t>
  </si>
  <si>
    <t>Налог по упращенной системе налогообложения для автономных учреждений</t>
  </si>
  <si>
    <t>Недостаток по ФОТ на госполномочия всего:</t>
  </si>
  <si>
    <t xml:space="preserve"> в том числе :  КОСГУ  211</t>
  </si>
  <si>
    <t xml:space="preserve">                       КОСГУ  213</t>
  </si>
  <si>
    <t xml:space="preserve"> доведение до уровня  утвержденной тарификации- 305- на 2018 не ставим объем</t>
  </si>
  <si>
    <t>0220242100</t>
  </si>
  <si>
    <t xml:space="preserve">Смета учреждения на выполнение муниципального задания,  всего: </t>
  </si>
  <si>
    <t>Нормативный ОФО ("Барс.МБП 2018_Тарификация"), всего на 2018 год</t>
  </si>
  <si>
    <t>4а</t>
  </si>
  <si>
    <t>4б</t>
  </si>
  <si>
    <t>Лимиты 2017 г. (счета ГАГ, ЛБГ) - КЦСР 0220242100,0220825280  (ДКР302,304,305,308)</t>
  </si>
  <si>
    <r>
      <t>Муниципальное общеобразовательное учреждение __</t>
    </r>
    <r>
      <rPr>
        <b/>
        <u/>
        <sz val="14"/>
        <rFont val="Times New Roman"/>
        <family val="1"/>
        <charset val="204"/>
      </rPr>
      <t>МБОУ "Гимназия №6" Приволжского</t>
    </r>
    <r>
      <rPr>
        <b/>
        <sz val="14"/>
        <rFont val="Times New Roman"/>
        <family val="1"/>
        <charset val="204"/>
      </rPr>
      <t>__ района г.Казани</t>
    </r>
  </si>
  <si>
    <t>80000,80100</t>
  </si>
  <si>
    <t>уборка и вывоз снега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</si>
  <si>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</si>
  <si>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225036</t>
  </si>
  <si>
    <t>Зам.главного бухгалтера                                                                                              О.А.Соловьева</t>
  </si>
  <si>
    <t>Руководитель сектора                                                                                                  Д.Н.Низамутдинова</t>
  </si>
  <si>
    <t>Начальник планово-экономического отдела                                                              Л.Б.Гузаирова</t>
  </si>
  <si>
    <t xml:space="preserve">Согласовано                                                                                                                                                                                                </t>
  </si>
  <si>
    <t xml:space="preserve">Начальник  ОБП СКС  г.Казани                                                                                  Е.Г.Погорелец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</si>
</sst>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u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8"/>
      <color rgb="FFC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262">
    <xf numFmtId="0" fontId="0" fillId="0" borderId="0" xfId="0"/>
    <xf numFmtId="49" fontId="2" fillId="0" borderId="0" xfId="0" applyNumberFormat="1" applyFont="1" applyFill="1" applyBorder="1" applyAlignment="1">
      <alignment vertical="center" wrapText="1"/>
    </xf>
    <xf numFmtId="0" fontId="5" fillId="0" borderId="0" xfId="2" applyFont="1" applyFill="1" applyBorder="1"/>
    <xf numFmtId="49" fontId="6" fillId="0" borderId="0" xfId="2" applyNumberFormat="1" applyFont="1" applyFill="1" applyBorder="1" applyAlignment="1">
      <alignment vertical="center" wrapText="1"/>
    </xf>
    <xf numFmtId="49" fontId="7" fillId="0" borderId="0" xfId="2" applyNumberFormat="1" applyFont="1" applyFill="1" applyBorder="1" applyAlignment="1">
      <alignment horizontal="left" vertical="center" wrapText="1"/>
    </xf>
    <xf numFmtId="0" fontId="7" fillId="0" borderId="0" xfId="2" applyFont="1" applyFill="1"/>
    <xf numFmtId="4" fontId="7" fillId="0" borderId="0" xfId="2" applyNumberFormat="1" applyFont="1" applyFill="1"/>
    <xf numFmtId="4" fontId="8" fillId="0" borderId="0" xfId="2" applyNumberFormat="1" applyFont="1" applyFill="1"/>
    <xf numFmtId="0" fontId="5" fillId="0" borderId="0" xfId="2" applyFont="1" applyFill="1"/>
    <xf numFmtId="0" fontId="5" fillId="0" borderId="10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1" fillId="0" borderId="0" xfId="2" applyFont="1" applyFill="1"/>
    <xf numFmtId="0" fontId="5" fillId="0" borderId="37" xfId="2" applyFont="1" applyFill="1" applyBorder="1" applyAlignment="1">
      <alignment horizontal="center" vertical="center" wrapText="1"/>
    </xf>
    <xf numFmtId="0" fontId="5" fillId="2" borderId="3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49" fontId="5" fillId="0" borderId="39" xfId="2" applyNumberFormat="1" applyFont="1" applyFill="1" applyBorder="1" applyAlignment="1">
      <alignment horizontal="center" vertical="center" wrapText="1"/>
    </xf>
    <xf numFmtId="0" fontId="5" fillId="2" borderId="43" xfId="2" applyFont="1" applyFill="1" applyBorder="1" applyAlignment="1">
      <alignment horizontal="center" vertical="center" wrapText="1"/>
    </xf>
    <xf numFmtId="49" fontId="5" fillId="0" borderId="18" xfId="2" applyNumberFormat="1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4" fontId="9" fillId="3" borderId="5" xfId="2" applyNumberFormat="1" applyFont="1" applyFill="1" applyBorder="1" applyAlignment="1">
      <alignment horizontal="right" vertical="center" wrapText="1"/>
    </xf>
    <xf numFmtId="4" fontId="9" fillId="3" borderId="33" xfId="2" applyNumberFormat="1" applyFont="1" applyFill="1" applyBorder="1" applyAlignment="1">
      <alignment horizontal="right" vertical="center" wrapText="1"/>
    </xf>
    <xf numFmtId="4" fontId="9" fillId="3" borderId="31" xfId="2" applyNumberFormat="1" applyFont="1" applyFill="1" applyBorder="1" applyAlignment="1">
      <alignment horizontal="right" vertical="center" wrapText="1"/>
    </xf>
    <xf numFmtId="4" fontId="9" fillId="3" borderId="32" xfId="2" applyNumberFormat="1" applyFont="1" applyFill="1" applyBorder="1" applyAlignment="1">
      <alignment horizontal="right" vertical="center" wrapText="1"/>
    </xf>
    <xf numFmtId="4" fontId="9" fillId="3" borderId="3" xfId="2" applyNumberFormat="1" applyFont="1" applyFill="1" applyBorder="1" applyAlignment="1">
      <alignment horizontal="right" vertical="center" wrapText="1"/>
    </xf>
    <xf numFmtId="4" fontId="13" fillId="0" borderId="32" xfId="2" applyNumberFormat="1" applyFont="1" applyFill="1" applyBorder="1" applyAlignment="1">
      <alignment horizontal="right" vertical="center" wrapText="1"/>
    </xf>
    <xf numFmtId="4" fontId="13" fillId="2" borderId="31" xfId="2" applyNumberFormat="1" applyFont="1" applyFill="1" applyBorder="1" applyAlignment="1">
      <alignment horizontal="right" vertical="center" wrapText="1"/>
    </xf>
    <xf numFmtId="4" fontId="13" fillId="0" borderId="2" xfId="2" applyNumberFormat="1" applyFont="1" applyFill="1" applyBorder="1" applyAlignment="1">
      <alignment horizontal="right" vertical="center" wrapText="1"/>
    </xf>
    <xf numFmtId="4" fontId="13" fillId="0" borderId="7" xfId="2" applyNumberFormat="1" applyFont="1" applyFill="1" applyBorder="1" applyAlignment="1">
      <alignment horizontal="right" vertical="center" wrapText="1"/>
    </xf>
    <xf numFmtId="0" fontId="14" fillId="0" borderId="0" xfId="2" applyFont="1" applyFill="1"/>
    <xf numFmtId="4" fontId="9" fillId="4" borderId="5" xfId="2" applyNumberFormat="1" applyFont="1" applyFill="1" applyBorder="1" applyAlignment="1">
      <alignment horizontal="right"/>
    </xf>
    <xf numFmtId="4" fontId="9" fillId="4" borderId="31" xfId="2" applyNumberFormat="1" applyFont="1" applyFill="1" applyBorder="1" applyAlignment="1">
      <alignment horizontal="right"/>
    </xf>
    <xf numFmtId="4" fontId="9" fillId="4" borderId="33" xfId="2" applyNumberFormat="1" applyFont="1" applyFill="1" applyBorder="1" applyAlignment="1">
      <alignment horizontal="right"/>
    </xf>
    <xf numFmtId="4" fontId="9" fillId="4" borderId="2" xfId="2" applyNumberFormat="1" applyFont="1" applyFill="1" applyBorder="1" applyAlignment="1">
      <alignment horizontal="right"/>
    </xf>
    <xf numFmtId="4" fontId="9" fillId="4" borderId="3" xfId="2" applyNumberFormat="1" applyFont="1" applyFill="1" applyBorder="1" applyAlignment="1">
      <alignment horizontal="right"/>
    </xf>
    <xf numFmtId="0" fontId="9" fillId="5" borderId="0" xfId="2" applyFont="1" applyFill="1" applyAlignment="1"/>
    <xf numFmtId="4" fontId="9" fillId="0" borderId="36" xfId="2" applyNumberFormat="1" applyFont="1" applyFill="1" applyBorder="1" applyAlignment="1">
      <alignment horizontal="right"/>
    </xf>
    <xf numFmtId="4" fontId="9" fillId="2" borderId="38" xfId="2" applyNumberFormat="1" applyFont="1" applyFill="1" applyBorder="1" applyAlignment="1">
      <alignment horizontal="right"/>
    </xf>
    <xf numFmtId="4" fontId="5" fillId="2" borderId="38" xfId="2" applyNumberFormat="1" applyFont="1" applyFill="1" applyBorder="1" applyAlignment="1">
      <alignment horizontal="right"/>
    </xf>
    <xf numFmtId="4" fontId="9" fillId="0" borderId="35" xfId="2" applyNumberFormat="1" applyFont="1" applyFill="1" applyBorder="1" applyAlignment="1">
      <alignment horizontal="right"/>
    </xf>
    <xf numFmtId="4" fontId="9" fillId="0" borderId="40" xfId="2" applyNumberFormat="1" applyFont="1" applyFill="1" applyBorder="1" applyAlignment="1">
      <alignment horizontal="right"/>
    </xf>
    <xf numFmtId="0" fontId="9" fillId="0" borderId="0" xfId="2" applyFont="1" applyFill="1" applyAlignment="1"/>
    <xf numFmtId="4" fontId="5" fillId="0" borderId="10" xfId="2" applyNumberFormat="1" applyFont="1" applyFill="1" applyBorder="1" applyAlignment="1">
      <alignment horizontal="right"/>
    </xf>
    <xf numFmtId="4" fontId="5" fillId="0" borderId="11" xfId="2" applyNumberFormat="1" applyFont="1" applyFill="1" applyBorder="1" applyAlignment="1">
      <alignment horizontal="right"/>
    </xf>
    <xf numFmtId="4" fontId="5" fillId="2" borderId="47" xfId="2" applyNumberFormat="1" applyFont="1" applyFill="1" applyBorder="1" applyAlignment="1">
      <alignment horizontal="right"/>
    </xf>
    <xf numFmtId="4" fontId="5" fillId="0" borderId="46" xfId="2" applyNumberFormat="1" applyFont="1" applyFill="1" applyBorder="1" applyAlignment="1">
      <alignment horizontal="right"/>
    </xf>
    <xf numFmtId="4" fontId="5" fillId="0" borderId="48" xfId="2" applyNumberFormat="1" applyFont="1" applyFill="1" applyBorder="1" applyAlignment="1">
      <alignment horizontal="right"/>
    </xf>
    <xf numFmtId="4" fontId="5" fillId="0" borderId="13" xfId="2" applyNumberFormat="1" applyFont="1" applyFill="1" applyBorder="1" applyAlignment="1">
      <alignment horizontal="right"/>
    </xf>
    <xf numFmtId="0" fontId="5" fillId="0" borderId="0" xfId="2" applyFont="1" applyFill="1" applyAlignment="1"/>
    <xf numFmtId="4" fontId="9" fillId="0" borderId="10" xfId="2" applyNumberFormat="1" applyFont="1" applyFill="1" applyBorder="1" applyAlignment="1">
      <alignment horizontal="right"/>
    </xf>
    <xf numFmtId="4" fontId="9" fillId="0" borderId="46" xfId="2" applyNumberFormat="1" applyFont="1" applyFill="1" applyBorder="1" applyAlignment="1">
      <alignment horizontal="right"/>
    </xf>
    <xf numFmtId="4" fontId="9" fillId="0" borderId="48" xfId="2" applyNumberFormat="1" applyFont="1" applyFill="1" applyBorder="1" applyAlignment="1">
      <alignment horizontal="right"/>
    </xf>
    <xf numFmtId="4" fontId="9" fillId="2" borderId="47" xfId="2" applyNumberFormat="1" applyFont="1" applyFill="1" applyBorder="1" applyAlignment="1">
      <alignment horizontal="right"/>
    </xf>
    <xf numFmtId="4" fontId="5" fillId="0" borderId="42" xfId="2" applyNumberFormat="1" applyFont="1" applyFill="1" applyBorder="1" applyAlignment="1">
      <alignment horizontal="right"/>
    </xf>
    <xf numFmtId="4" fontId="5" fillId="0" borderId="18" xfId="2" applyNumberFormat="1" applyFont="1" applyFill="1" applyBorder="1" applyAlignment="1">
      <alignment horizontal="right"/>
    </xf>
    <xf numFmtId="4" fontId="5" fillId="0" borderId="36" xfId="2" applyNumberFormat="1" applyFont="1" applyFill="1" applyBorder="1" applyAlignment="1">
      <alignment horizontal="right"/>
    </xf>
    <xf numFmtId="4" fontId="5" fillId="0" borderId="37" xfId="2" applyNumberFormat="1" applyFont="1" applyFill="1" applyBorder="1" applyAlignment="1">
      <alignment horizontal="right"/>
    </xf>
    <xf numFmtId="4" fontId="5" fillId="0" borderId="40" xfId="2" applyNumberFormat="1" applyFont="1" applyFill="1" applyBorder="1" applyAlignment="1">
      <alignment horizontal="right"/>
    </xf>
    <xf numFmtId="4" fontId="5" fillId="0" borderId="39" xfId="2" applyNumberFormat="1" applyFont="1" applyFill="1" applyBorder="1" applyAlignment="1">
      <alignment horizontal="right"/>
    </xf>
    <xf numFmtId="4" fontId="5" fillId="0" borderId="50" xfId="2" applyNumberFormat="1" applyFont="1" applyFill="1" applyBorder="1" applyAlignment="1">
      <alignment horizontal="right"/>
    </xf>
    <xf numFmtId="4" fontId="5" fillId="0" borderId="51" xfId="2" applyNumberFormat="1" applyFont="1" applyFill="1" applyBorder="1" applyAlignment="1">
      <alignment horizontal="right"/>
    </xf>
    <xf numFmtId="4" fontId="5" fillId="2" borderId="8" xfId="2" applyNumberFormat="1" applyFont="1" applyFill="1" applyBorder="1" applyAlignment="1">
      <alignment horizontal="right"/>
    </xf>
    <xf numFmtId="4" fontId="5" fillId="0" borderId="49" xfId="2" applyNumberFormat="1" applyFont="1" applyFill="1" applyBorder="1" applyAlignment="1">
      <alignment horizontal="right"/>
    </xf>
    <xf numFmtId="4" fontId="5" fillId="0" borderId="52" xfId="2" applyNumberFormat="1" applyFont="1" applyFill="1" applyBorder="1" applyAlignment="1">
      <alignment horizontal="right"/>
    </xf>
    <xf numFmtId="4" fontId="5" fillId="0" borderId="0" xfId="2" applyNumberFormat="1" applyFont="1" applyFill="1" applyAlignment="1"/>
    <xf numFmtId="4" fontId="15" fillId="0" borderId="0" xfId="2" applyNumberFormat="1" applyFont="1" applyFill="1" applyAlignment="1"/>
    <xf numFmtId="164" fontId="15" fillId="0" borderId="0" xfId="2" applyNumberFormat="1" applyFont="1" applyFill="1" applyAlignment="1"/>
    <xf numFmtId="2" fontId="5" fillId="0" borderId="0" xfId="2" applyNumberFormat="1" applyFont="1" applyFill="1" applyAlignment="1"/>
    <xf numFmtId="4" fontId="9" fillId="0" borderId="0" xfId="2" applyNumberFormat="1" applyFont="1" applyFill="1" applyAlignment="1"/>
    <xf numFmtId="0" fontId="5" fillId="0" borderId="10" xfId="2" applyFont="1" applyFill="1" applyBorder="1"/>
    <xf numFmtId="49" fontId="11" fillId="0" borderId="0" xfId="2" applyNumberFormat="1" applyFont="1" applyFill="1" applyAlignment="1">
      <alignment horizontal="left" vertical="center"/>
    </xf>
    <xf numFmtId="4" fontId="5" fillId="0" borderId="0" xfId="2" applyNumberFormat="1" applyFont="1" applyFill="1"/>
    <xf numFmtId="49" fontId="11" fillId="0" borderId="0" xfId="2" applyNumberFormat="1" applyFont="1" applyFill="1" applyAlignment="1">
      <alignment horizontal="left" vertical="center" wrapText="1"/>
    </xf>
    <xf numFmtId="0" fontId="9" fillId="0" borderId="0" xfId="2" applyFont="1" applyFill="1"/>
    <xf numFmtId="4" fontId="9" fillId="0" borderId="0" xfId="2" applyNumberFormat="1" applyFont="1" applyFill="1"/>
    <xf numFmtId="0" fontId="11" fillId="0" borderId="56" xfId="2" applyFont="1" applyFill="1" applyBorder="1" applyAlignment="1">
      <alignment horizontal="center" vertical="center" wrapText="1"/>
    </xf>
    <xf numFmtId="0" fontId="11" fillId="0" borderId="55" xfId="2" applyFont="1" applyFill="1" applyBorder="1" applyAlignment="1">
      <alignment horizontal="center" vertical="center" wrapText="1"/>
    </xf>
    <xf numFmtId="4" fontId="16" fillId="0" borderId="10" xfId="2" applyNumberFormat="1" applyFont="1" applyFill="1" applyBorder="1" applyAlignment="1">
      <alignment horizontal="right"/>
    </xf>
    <xf numFmtId="4" fontId="16" fillId="2" borderId="38" xfId="2" applyNumberFormat="1" applyFont="1" applyFill="1" applyBorder="1" applyAlignment="1">
      <alignment horizontal="right"/>
    </xf>
    <xf numFmtId="4" fontId="16" fillId="0" borderId="11" xfId="2" applyNumberFormat="1" applyFont="1" applyFill="1" applyBorder="1" applyAlignment="1">
      <alignment horizontal="center"/>
    </xf>
    <xf numFmtId="4" fontId="16" fillId="0" borderId="10" xfId="2" applyNumberFormat="1" applyFont="1" applyFill="1" applyBorder="1" applyAlignment="1">
      <alignment horizontal="center"/>
    </xf>
    <xf numFmtId="4" fontId="16" fillId="2" borderId="47" xfId="2" applyNumberFormat="1" applyFont="1" applyFill="1" applyBorder="1" applyAlignment="1">
      <alignment horizontal="right"/>
    </xf>
    <xf numFmtId="0" fontId="16" fillId="0" borderId="0" xfId="2" applyFont="1" applyFill="1" applyAlignment="1">
      <alignment horizontal="center"/>
    </xf>
    <xf numFmtId="4" fontId="16" fillId="0" borderId="0" xfId="2" applyNumberFormat="1" applyFont="1" applyFill="1" applyAlignment="1"/>
    <xf numFmtId="0" fontId="5" fillId="0" borderId="18" xfId="2" applyFont="1" applyFill="1" applyBorder="1"/>
    <xf numFmtId="4" fontId="5" fillId="2" borderId="43" xfId="2" applyNumberFormat="1" applyFont="1" applyFill="1" applyBorder="1" applyAlignment="1">
      <alignment horizontal="right"/>
    </xf>
    <xf numFmtId="4" fontId="5" fillId="0" borderId="41" xfId="2" applyNumberFormat="1" applyFont="1" applyFill="1" applyBorder="1" applyAlignment="1">
      <alignment horizontal="right"/>
    </xf>
    <xf numFmtId="4" fontId="5" fillId="0" borderId="10" xfId="2" applyNumberFormat="1" applyFont="1" applyFill="1" applyBorder="1"/>
    <xf numFmtId="49" fontId="5" fillId="0" borderId="36" xfId="2" applyNumberFormat="1" applyFont="1" applyFill="1" applyBorder="1" applyAlignment="1">
      <alignment horizontal="center" vertical="center" wrapText="1"/>
    </xf>
    <xf numFmtId="0" fontId="13" fillId="0" borderId="10" xfId="2" applyFont="1" applyFill="1" applyBorder="1"/>
    <xf numFmtId="4" fontId="13" fillId="0" borderId="10" xfId="2" applyNumberFormat="1" applyFont="1" applyFill="1" applyBorder="1"/>
    <xf numFmtId="0" fontId="13" fillId="0" borderId="0" xfId="2" applyFont="1" applyFill="1"/>
    <xf numFmtId="0" fontId="5" fillId="0" borderId="45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vertical="center" wrapText="1"/>
    </xf>
    <xf numFmtId="4" fontId="13" fillId="0" borderId="6" xfId="2" applyNumberFormat="1" applyFont="1" applyFill="1" applyBorder="1" applyAlignment="1">
      <alignment horizontal="right" vertical="center" wrapText="1"/>
    </xf>
    <xf numFmtId="4" fontId="9" fillId="0" borderId="37" xfId="2" applyNumberFormat="1" applyFont="1" applyFill="1" applyBorder="1" applyAlignment="1">
      <alignment horizontal="right"/>
    </xf>
    <xf numFmtId="4" fontId="9" fillId="0" borderId="11" xfId="2" applyNumberFormat="1" applyFont="1" applyFill="1" applyBorder="1" applyAlignment="1">
      <alignment horizontal="right"/>
    </xf>
    <xf numFmtId="0" fontId="5" fillId="0" borderId="42" xfId="2" applyFont="1" applyFill="1" applyBorder="1"/>
    <xf numFmtId="0" fontId="5" fillId="0" borderId="11" xfId="2" applyFont="1" applyFill="1" applyBorder="1"/>
    <xf numFmtId="0" fontId="13" fillId="0" borderId="11" xfId="2" applyFont="1" applyFill="1" applyBorder="1"/>
    <xf numFmtId="49" fontId="5" fillId="0" borderId="38" xfId="2" applyNumberFormat="1" applyFont="1" applyFill="1" applyBorder="1" applyAlignment="1">
      <alignment horizontal="center" vertical="center" wrapText="1"/>
    </xf>
    <xf numFmtId="0" fontId="5" fillId="0" borderId="47" xfId="2" applyFont="1" applyFill="1" applyBorder="1"/>
    <xf numFmtId="0" fontId="13" fillId="0" borderId="47" xfId="2" applyFont="1" applyFill="1" applyBorder="1"/>
    <xf numFmtId="0" fontId="5" fillId="0" borderId="54" xfId="2" applyFont="1" applyFill="1" applyBorder="1"/>
    <xf numFmtId="49" fontId="5" fillId="0" borderId="35" xfId="2" applyNumberFormat="1" applyFont="1" applyFill="1" applyBorder="1" applyAlignment="1">
      <alignment horizontal="center" vertical="center" wrapText="1"/>
    </xf>
    <xf numFmtId="49" fontId="5" fillId="0" borderId="40" xfId="2" applyNumberFormat="1" applyFont="1" applyFill="1" applyBorder="1" applyAlignment="1">
      <alignment horizontal="center" vertical="center" wrapText="1"/>
    </xf>
    <xf numFmtId="4" fontId="9" fillId="3" borderId="2" xfId="2" applyNumberFormat="1" applyFont="1" applyFill="1" applyBorder="1" applyAlignment="1">
      <alignment horizontal="right" vertical="center" wrapText="1"/>
    </xf>
    <xf numFmtId="4" fontId="9" fillId="3" borderId="7" xfId="2" applyNumberFormat="1" applyFont="1" applyFill="1" applyBorder="1" applyAlignment="1">
      <alignment horizontal="right" vertical="center" wrapText="1"/>
    </xf>
    <xf numFmtId="4" fontId="16" fillId="0" borderId="46" xfId="2" applyNumberFormat="1" applyFont="1" applyFill="1" applyBorder="1" applyAlignment="1">
      <alignment horizontal="right"/>
    </xf>
    <xf numFmtId="4" fontId="16" fillId="0" borderId="48" xfId="2" applyNumberFormat="1" applyFont="1" applyFill="1" applyBorder="1" applyAlignment="1">
      <alignment horizontal="right"/>
    </xf>
    <xf numFmtId="4" fontId="5" fillId="0" borderId="35" xfId="2" applyNumberFormat="1" applyFont="1" applyFill="1" applyBorder="1" applyAlignment="1">
      <alignment horizontal="right"/>
    </xf>
    <xf numFmtId="0" fontId="5" fillId="0" borderId="45" xfId="2" applyFont="1" applyFill="1" applyBorder="1"/>
    <xf numFmtId="4" fontId="5" fillId="0" borderId="46" xfId="2" applyNumberFormat="1" applyFont="1" applyFill="1" applyBorder="1"/>
    <xf numFmtId="0" fontId="5" fillId="0" borderId="48" xfId="2" applyFont="1" applyFill="1" applyBorder="1"/>
    <xf numFmtId="4" fontId="13" fillId="0" borderId="46" xfId="2" applyNumberFormat="1" applyFont="1" applyFill="1" applyBorder="1"/>
    <xf numFmtId="0" fontId="13" fillId="0" borderId="48" xfId="2" applyFont="1" applyFill="1" applyBorder="1"/>
    <xf numFmtId="0" fontId="5" fillId="0" borderId="28" xfId="2" applyFont="1" applyFill="1" applyBorder="1"/>
    <xf numFmtId="0" fontId="5" fillId="0" borderId="64" xfId="2" applyFont="1" applyFill="1" applyBorder="1"/>
    <xf numFmtId="4" fontId="5" fillId="0" borderId="45" xfId="2" applyNumberFormat="1" applyFont="1" applyFill="1" applyBorder="1" applyAlignment="1">
      <alignment horizontal="right"/>
    </xf>
    <xf numFmtId="4" fontId="5" fillId="0" borderId="41" xfId="2" applyNumberFormat="1" applyFont="1" applyFill="1" applyBorder="1"/>
    <xf numFmtId="49" fontId="12" fillId="0" borderId="20" xfId="2" applyNumberFormat="1" applyFont="1" applyFill="1" applyBorder="1" applyAlignment="1">
      <alignment horizontal="center" vertical="center" wrapText="1"/>
    </xf>
    <xf numFmtId="49" fontId="12" fillId="0" borderId="44" xfId="2" applyNumberFormat="1" applyFont="1" applyFill="1" applyBorder="1" applyAlignment="1">
      <alignment horizontal="left" vertical="center" wrapText="1"/>
    </xf>
    <xf numFmtId="49" fontId="10" fillId="3" borderId="34" xfId="2" applyNumberFormat="1" applyFont="1" applyFill="1" applyBorder="1" applyAlignment="1">
      <alignment horizontal="left" vertical="center" wrapText="1"/>
    </xf>
    <xf numFmtId="49" fontId="13" fillId="0" borderId="34" xfId="2" applyNumberFormat="1" applyFont="1" applyFill="1" applyBorder="1" applyAlignment="1">
      <alignment horizontal="center" vertical="center" wrapText="1"/>
    </xf>
    <xf numFmtId="49" fontId="10" fillId="4" borderId="34" xfId="2" applyNumberFormat="1" applyFont="1" applyFill="1" applyBorder="1" applyAlignment="1">
      <alignment horizontal="justify" vertical="center" wrapText="1"/>
    </xf>
    <xf numFmtId="49" fontId="10" fillId="0" borderId="20" xfId="2" applyNumberFormat="1" applyFont="1" applyFill="1" applyBorder="1" applyAlignment="1">
      <alignment horizontal="justify" vertical="center" wrapText="1"/>
    </xf>
    <xf numFmtId="49" fontId="14" fillId="0" borderId="53" xfId="2" applyNumberFormat="1" applyFont="1" applyFill="1" applyBorder="1" applyAlignment="1">
      <alignment horizontal="justify" vertical="center" wrapText="1"/>
    </xf>
    <xf numFmtId="49" fontId="10" fillId="0" borderId="53" xfId="2" applyNumberFormat="1" applyFont="1" applyFill="1" applyBorder="1" applyAlignment="1">
      <alignment horizontal="justify" vertical="center" wrapText="1"/>
    </xf>
    <xf numFmtId="49" fontId="14" fillId="0" borderId="44" xfId="2" applyNumberFormat="1" applyFont="1" applyFill="1" applyBorder="1" applyAlignment="1">
      <alignment horizontal="justify" vertical="center" wrapText="1"/>
    </xf>
    <xf numFmtId="49" fontId="14" fillId="0" borderId="20" xfId="2" applyNumberFormat="1" applyFont="1" applyFill="1" applyBorder="1" applyAlignment="1">
      <alignment horizontal="justify" vertical="center" wrapText="1"/>
    </xf>
    <xf numFmtId="49" fontId="14" fillId="0" borderId="12" xfId="2" applyNumberFormat="1" applyFont="1" applyFill="1" applyBorder="1" applyAlignment="1">
      <alignment horizontal="justify" vertical="center" wrapText="1"/>
    </xf>
    <xf numFmtId="0" fontId="14" fillId="0" borderId="53" xfId="2" applyFont="1" applyFill="1" applyBorder="1" applyAlignment="1">
      <alignment horizontal="justify" vertical="center" wrapText="1"/>
    </xf>
    <xf numFmtId="0" fontId="16" fillId="0" borderId="53" xfId="2" applyFont="1" applyFill="1" applyBorder="1" applyAlignment="1">
      <alignment horizontal="left" vertical="center" wrapText="1"/>
    </xf>
    <xf numFmtId="49" fontId="17" fillId="0" borderId="53" xfId="2" applyNumberFormat="1" applyFont="1" applyFill="1" applyBorder="1" applyAlignment="1">
      <alignment horizontal="justify" vertical="center" wrapText="1"/>
    </xf>
    <xf numFmtId="49" fontId="14" fillId="0" borderId="53" xfId="2" applyNumberFormat="1" applyFont="1" applyFill="1" applyBorder="1" applyAlignment="1">
      <alignment horizontal="left" wrapText="1"/>
    </xf>
    <xf numFmtId="49" fontId="14" fillId="0" borderId="44" xfId="2" applyNumberFormat="1" applyFont="1" applyFill="1" applyBorder="1" applyAlignment="1">
      <alignment horizontal="left" vertical="center" wrapText="1"/>
    </xf>
    <xf numFmtId="0" fontId="5" fillId="0" borderId="35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4" fontId="9" fillId="4" borderId="2" xfId="2" applyNumberFormat="1" applyFont="1" applyFill="1" applyBorder="1" applyAlignment="1"/>
    <xf numFmtId="4" fontId="9" fillId="0" borderId="35" xfId="2" applyNumberFormat="1" applyFont="1" applyFill="1" applyBorder="1" applyAlignment="1"/>
    <xf numFmtId="49" fontId="5" fillId="0" borderId="46" xfId="2" applyNumberFormat="1" applyFont="1" applyFill="1" applyBorder="1" applyAlignment="1">
      <alignment horizontal="center" wrapText="1"/>
    </xf>
    <xf numFmtId="4" fontId="9" fillId="0" borderId="46" xfId="2" applyNumberFormat="1" applyFont="1" applyFill="1" applyBorder="1" applyAlignment="1"/>
    <xf numFmtId="49" fontId="5" fillId="0" borderId="41" xfId="2" applyNumberFormat="1" applyFont="1" applyFill="1" applyBorder="1" applyAlignment="1">
      <alignment horizontal="center" wrapText="1"/>
    </xf>
    <xf numFmtId="49" fontId="5" fillId="0" borderId="35" xfId="2" applyNumberFormat="1" applyFont="1" applyFill="1" applyBorder="1" applyAlignment="1">
      <alignment horizontal="center" wrapText="1"/>
    </xf>
    <xf numFmtId="49" fontId="5" fillId="0" borderId="49" xfId="2" applyNumberFormat="1" applyFont="1" applyFill="1" applyBorder="1" applyAlignment="1">
      <alignment horizontal="center" wrapText="1"/>
    </xf>
    <xf numFmtId="49" fontId="9" fillId="0" borderId="46" xfId="2" applyNumberFormat="1" applyFont="1" applyFill="1" applyBorder="1" applyAlignment="1">
      <alignment horizontal="center" wrapText="1"/>
    </xf>
    <xf numFmtId="49" fontId="16" fillId="0" borderId="46" xfId="2" applyNumberFormat="1" applyFont="1" applyFill="1" applyBorder="1" applyAlignment="1">
      <alignment horizontal="center" wrapText="1"/>
    </xf>
    <xf numFmtId="49" fontId="18" fillId="0" borderId="46" xfId="2" applyNumberFormat="1" applyFont="1" applyFill="1" applyBorder="1" applyAlignment="1">
      <alignment horizontal="center" wrapText="1"/>
    </xf>
    <xf numFmtId="0" fontId="5" fillId="0" borderId="46" xfId="2" applyFont="1" applyFill="1" applyBorder="1" applyAlignment="1">
      <alignment horizontal="center" vertical="center"/>
    </xf>
    <xf numFmtId="0" fontId="5" fillId="0" borderId="41" xfId="2" applyFont="1" applyFill="1" applyBorder="1"/>
    <xf numFmtId="0" fontId="5" fillId="0" borderId="46" xfId="2" applyFont="1" applyFill="1" applyBorder="1"/>
    <xf numFmtId="4" fontId="5" fillId="0" borderId="48" xfId="2" applyNumberFormat="1" applyFont="1" applyFill="1" applyBorder="1"/>
    <xf numFmtId="0" fontId="13" fillId="0" borderId="46" xfId="2" applyFont="1" applyFill="1" applyBorder="1"/>
    <xf numFmtId="4" fontId="13" fillId="0" borderId="48" xfId="2" applyNumberFormat="1" applyFont="1" applyFill="1" applyBorder="1"/>
    <xf numFmtId="0" fontId="5" fillId="0" borderId="24" xfId="2" applyFont="1" applyFill="1" applyBorder="1"/>
    <xf numFmtId="4" fontId="5" fillId="0" borderId="47" xfId="2" applyNumberFormat="1" applyFont="1" applyFill="1" applyBorder="1"/>
    <xf numFmtId="4" fontId="13" fillId="0" borderId="47" xfId="2" applyNumberFormat="1" applyFont="1" applyFill="1" applyBorder="1"/>
    <xf numFmtId="0" fontId="5" fillId="0" borderId="25" xfId="2" applyFont="1" applyFill="1" applyBorder="1"/>
    <xf numFmtId="0" fontId="5" fillId="0" borderId="18" xfId="2" applyFont="1" applyFill="1" applyBorder="1" applyAlignment="1">
      <alignment horizontal="center" vertical="center" wrapText="1"/>
    </xf>
    <xf numFmtId="0" fontId="5" fillId="0" borderId="36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49" fontId="11" fillId="0" borderId="26" xfId="2" applyNumberFormat="1" applyFont="1" applyFill="1" applyBorder="1" applyAlignment="1">
      <alignment horizontal="center" vertical="center" wrapText="1"/>
    </xf>
    <xf numFmtId="0" fontId="11" fillId="0" borderId="58" xfId="2" applyFont="1" applyFill="1" applyBorder="1" applyAlignment="1">
      <alignment horizontal="center" vertical="center" wrapText="1"/>
    </xf>
    <xf numFmtId="0" fontId="11" fillId="0" borderId="22" xfId="2" applyFont="1" applyFill="1" applyBorder="1" applyAlignment="1">
      <alignment horizontal="center" vertical="center" wrapText="1"/>
    </xf>
    <xf numFmtId="0" fontId="11" fillId="2" borderId="22" xfId="2" applyFont="1" applyFill="1" applyBorder="1" applyAlignment="1">
      <alignment horizontal="center" vertical="center" wrapText="1"/>
    </xf>
    <xf numFmtId="0" fontId="11" fillId="0" borderId="26" xfId="2" applyFont="1" applyFill="1" applyBorder="1" applyAlignment="1">
      <alignment horizontal="center" vertical="center" wrapText="1"/>
    </xf>
    <xf numFmtId="0" fontId="11" fillId="0" borderId="30" xfId="2" applyFont="1" applyFill="1" applyBorder="1" applyAlignment="1">
      <alignment horizontal="center" vertical="center" wrapText="1"/>
    </xf>
    <xf numFmtId="0" fontId="11" fillId="0" borderId="27" xfId="2" applyFont="1" applyFill="1" applyBorder="1" applyAlignment="1">
      <alignment horizontal="center" vertical="center" wrapText="1"/>
    </xf>
    <xf numFmtId="0" fontId="11" fillId="0" borderId="57" xfId="2" applyFont="1" applyFill="1" applyBorder="1" applyAlignment="1">
      <alignment horizontal="center" vertical="center" wrapText="1"/>
    </xf>
    <xf numFmtId="49" fontId="5" fillId="0" borderId="45" xfId="2" applyNumberFormat="1" applyFont="1" applyFill="1" applyBorder="1" applyAlignment="1">
      <alignment horizontal="center" vertical="center" wrapText="1"/>
    </xf>
    <xf numFmtId="4" fontId="11" fillId="0" borderId="0" xfId="2" applyNumberFormat="1" applyFont="1" applyFill="1"/>
    <xf numFmtId="4" fontId="5" fillId="0" borderId="41" xfId="2" applyNumberFormat="1" applyFont="1" applyFill="1" applyBorder="1" applyAlignment="1">
      <alignment horizontal="center" vertical="center" wrapText="1"/>
    </xf>
    <xf numFmtId="4" fontId="5" fillId="0" borderId="17" xfId="2" applyNumberFormat="1" applyFont="1" applyFill="1" applyBorder="1" applyAlignment="1">
      <alignment horizontal="center" vertical="center" wrapText="1"/>
    </xf>
    <xf numFmtId="4" fontId="5" fillId="0" borderId="10" xfId="2" applyNumberFormat="1" applyFont="1" applyFill="1" applyBorder="1" applyAlignment="1"/>
    <xf numFmtId="49" fontId="14" fillId="0" borderId="53" xfId="2" applyNumberFormat="1" applyFont="1" applyFill="1" applyBorder="1" applyAlignment="1">
      <alignment horizontal="left" vertical="center" wrapText="1"/>
    </xf>
    <xf numFmtId="0" fontId="5" fillId="0" borderId="41" xfId="2" applyFont="1" applyFill="1" applyBorder="1" applyAlignment="1">
      <alignment horizontal="center" vertical="center"/>
    </xf>
    <xf numFmtId="4" fontId="5" fillId="0" borderId="17" xfId="2" applyNumberFormat="1" applyFont="1" applyFill="1" applyBorder="1" applyAlignment="1">
      <alignment horizontal="right"/>
    </xf>
    <xf numFmtId="4" fontId="5" fillId="2" borderId="67" xfId="2" applyNumberFormat="1" applyFont="1" applyFill="1" applyBorder="1" applyAlignment="1">
      <alignment horizontal="right"/>
    </xf>
    <xf numFmtId="0" fontId="5" fillId="0" borderId="68" xfId="2" applyFont="1" applyFill="1" applyBorder="1"/>
    <xf numFmtId="4" fontId="5" fillId="0" borderId="66" xfId="2" applyNumberFormat="1" applyFont="1" applyFill="1" applyBorder="1" applyAlignment="1">
      <alignment horizontal="right"/>
    </xf>
    <xf numFmtId="4" fontId="5" fillId="0" borderId="69" xfId="2" applyNumberFormat="1" applyFont="1" applyFill="1" applyBorder="1" applyAlignment="1">
      <alignment horizontal="right"/>
    </xf>
    <xf numFmtId="4" fontId="5" fillId="2" borderId="70" xfId="2" applyNumberFormat="1" applyFont="1" applyFill="1" applyBorder="1" applyAlignment="1">
      <alignment horizontal="right"/>
    </xf>
    <xf numFmtId="4" fontId="5" fillId="0" borderId="68" xfId="2" applyNumberFormat="1" applyFont="1" applyFill="1" applyBorder="1" applyAlignment="1">
      <alignment horizontal="right"/>
    </xf>
    <xf numFmtId="4" fontId="5" fillId="0" borderId="71" xfId="2" applyNumberFormat="1" applyFont="1" applyFill="1" applyBorder="1" applyAlignment="1">
      <alignment horizontal="right"/>
    </xf>
    <xf numFmtId="49" fontId="14" fillId="0" borderId="67" xfId="2" applyNumberFormat="1" applyFont="1" applyFill="1" applyBorder="1" applyAlignment="1">
      <alignment horizontal="justify" vertical="center" wrapText="1"/>
    </xf>
    <xf numFmtId="4" fontId="5" fillId="0" borderId="18" xfId="2" applyNumberFormat="1" applyFont="1" applyFill="1" applyBorder="1" applyAlignment="1"/>
    <xf numFmtId="49" fontId="14" fillId="0" borderId="62" xfId="2" applyNumberFormat="1" applyFont="1" applyFill="1" applyBorder="1" applyAlignment="1">
      <alignment horizontal="left" vertical="center" wrapText="1"/>
    </xf>
    <xf numFmtId="49" fontId="11" fillId="0" borderId="53" xfId="2" applyNumberFormat="1" applyFont="1" applyFill="1" applyBorder="1" applyAlignment="1">
      <alignment horizontal="left" vertical="center"/>
    </xf>
    <xf numFmtId="49" fontId="19" fillId="0" borderId="53" xfId="2" applyNumberFormat="1" applyFont="1" applyFill="1" applyBorder="1" applyAlignment="1">
      <alignment horizontal="left" vertical="center" wrapText="1"/>
    </xf>
    <xf numFmtId="49" fontId="11" fillId="0" borderId="65" xfId="2" applyNumberFormat="1" applyFont="1" applyFill="1" applyBorder="1" applyAlignment="1">
      <alignment horizontal="left" vertical="center"/>
    </xf>
    <xf numFmtId="0" fontId="5" fillId="0" borderId="0" xfId="2" applyFont="1" applyFill="1" applyAlignment="1">
      <alignment horizontal="left"/>
    </xf>
    <xf numFmtId="4" fontId="5" fillId="0" borderId="0" xfId="2" applyNumberFormat="1" applyFont="1" applyFill="1" applyAlignment="1">
      <alignment horizontal="left"/>
    </xf>
    <xf numFmtId="49" fontId="11" fillId="0" borderId="0" xfId="2" applyNumberFormat="1" applyFont="1" applyFill="1" applyAlignment="1">
      <alignment horizontal="left" vertical="center" wrapText="1"/>
    </xf>
    <xf numFmtId="0" fontId="11" fillId="0" borderId="60" xfId="3" applyFont="1" applyFill="1" applyBorder="1" applyAlignment="1">
      <alignment horizontal="center" vertical="center" wrapText="1"/>
    </xf>
    <xf numFmtId="0" fontId="11" fillId="0" borderId="50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left"/>
    </xf>
    <xf numFmtId="0" fontId="5" fillId="0" borderId="18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9" fillId="0" borderId="59" xfId="2" applyFont="1" applyFill="1" applyBorder="1" applyAlignment="1">
      <alignment horizontal="center" vertical="center" wrapText="1"/>
    </xf>
    <xf numFmtId="0" fontId="9" fillId="0" borderId="52" xfId="2" applyFont="1" applyFill="1" applyBorder="1" applyAlignment="1">
      <alignment horizontal="center" vertical="center" wrapText="1"/>
    </xf>
    <xf numFmtId="0" fontId="9" fillId="0" borderId="57" xfId="2" applyFont="1" applyFill="1" applyBorder="1" applyAlignment="1">
      <alignment horizontal="center" vertical="center" wrapText="1"/>
    </xf>
    <xf numFmtId="0" fontId="5" fillId="0" borderId="41" xfId="3" applyFont="1" applyFill="1" applyBorder="1" applyAlignment="1">
      <alignment horizontal="center" vertical="center" wrapText="1"/>
    </xf>
    <xf numFmtId="0" fontId="5" fillId="0" borderId="58" xfId="3" applyFont="1" applyFill="1" applyBorder="1" applyAlignment="1">
      <alignment horizontal="center" vertical="center" wrapText="1"/>
    </xf>
    <xf numFmtId="0" fontId="9" fillId="0" borderId="59" xfId="3" applyFont="1" applyFill="1" applyBorder="1" applyAlignment="1">
      <alignment horizontal="center" vertical="center" wrapText="1"/>
    </xf>
    <xf numFmtId="0" fontId="9" fillId="0" borderId="52" xfId="3" applyFont="1" applyFill="1" applyBorder="1" applyAlignment="1">
      <alignment horizontal="center" vertical="center" wrapText="1"/>
    </xf>
    <xf numFmtId="0" fontId="9" fillId="0" borderId="57" xfId="3" applyFont="1" applyFill="1" applyBorder="1" applyAlignment="1">
      <alignment horizontal="center" vertical="center" wrapText="1"/>
    </xf>
    <xf numFmtId="0" fontId="9" fillId="2" borderId="61" xfId="2" applyFont="1" applyFill="1" applyBorder="1" applyAlignment="1">
      <alignment horizontal="center" vertical="center" wrapText="1"/>
    </xf>
    <xf numFmtId="0" fontId="9" fillId="2" borderId="49" xfId="2" applyFont="1" applyFill="1" applyBorder="1" applyAlignment="1">
      <alignment horizontal="center" vertical="center" wrapText="1"/>
    </xf>
    <xf numFmtId="0" fontId="9" fillId="2" borderId="58" xfId="2" applyFont="1" applyFill="1" applyBorder="1" applyAlignment="1">
      <alignment horizontal="center" vertical="center" wrapText="1"/>
    </xf>
    <xf numFmtId="0" fontId="9" fillId="0" borderId="61" xfId="2" applyFont="1" applyFill="1" applyBorder="1" applyAlignment="1">
      <alignment horizontal="center" vertical="center" wrapText="1"/>
    </xf>
    <xf numFmtId="0" fontId="9" fillId="0" borderId="49" xfId="2" applyFont="1" applyFill="1" applyBorder="1" applyAlignment="1">
      <alignment horizontal="center" vertical="center" wrapText="1"/>
    </xf>
    <xf numFmtId="0" fontId="9" fillId="0" borderId="58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9" fillId="2" borderId="22" xfId="3" applyFont="1" applyFill="1" applyBorder="1" applyAlignment="1">
      <alignment horizontal="center" vertical="center" wrapText="1"/>
    </xf>
    <xf numFmtId="0" fontId="5" fillId="0" borderId="62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/>
    </xf>
    <xf numFmtId="0" fontId="9" fillId="0" borderId="34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49" fontId="8" fillId="0" borderId="0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49" fontId="8" fillId="0" borderId="12" xfId="2" applyNumberFormat="1" applyFont="1" applyFill="1" applyBorder="1" applyAlignment="1">
      <alignment horizontal="center" vertical="center" wrapText="1"/>
    </xf>
    <xf numFmtId="49" fontId="8" fillId="0" borderId="26" xfId="2" applyNumberFormat="1" applyFont="1" applyFill="1" applyBorder="1" applyAlignment="1">
      <alignment horizontal="center" vertical="center" wrapText="1"/>
    </xf>
    <xf numFmtId="0" fontId="9" fillId="0" borderId="61" xfId="2" applyFont="1" applyFill="1" applyBorder="1" applyAlignment="1">
      <alignment horizontal="center" vertical="top" wrapText="1"/>
    </xf>
    <xf numFmtId="0" fontId="9" fillId="0" borderId="49" xfId="2" applyFont="1" applyFill="1" applyBorder="1" applyAlignment="1">
      <alignment horizontal="center" vertical="top" wrapText="1"/>
    </xf>
    <xf numFmtId="0" fontId="9" fillId="0" borderId="58" xfId="2" applyFont="1" applyFill="1" applyBorder="1" applyAlignment="1">
      <alignment horizontal="center" vertical="top" wrapText="1"/>
    </xf>
    <xf numFmtId="0" fontId="9" fillId="0" borderId="15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9" fillId="0" borderId="30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top" wrapText="1"/>
    </xf>
    <xf numFmtId="0" fontId="9" fillId="2" borderId="8" xfId="2" applyFont="1" applyFill="1" applyBorder="1" applyAlignment="1">
      <alignment horizontal="center" vertical="top" wrapText="1"/>
    </xf>
    <xf numFmtId="0" fontId="9" fillId="2" borderId="22" xfId="2" applyFont="1" applyFill="1" applyBorder="1" applyAlignment="1">
      <alignment horizontal="center" vertical="top" wrapText="1"/>
    </xf>
    <xf numFmtId="0" fontId="9" fillId="0" borderId="34" xfId="2" applyFont="1" applyFill="1" applyBorder="1" applyAlignment="1">
      <alignment horizontal="center" vertical="top" wrapText="1"/>
    </xf>
    <xf numFmtId="0" fontId="9" fillId="0" borderId="7" xfId="2" applyFont="1" applyFill="1" applyBorder="1" applyAlignment="1">
      <alignment horizontal="center" vertical="top" wrapTex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23" xfId="2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10" fillId="0" borderId="63" xfId="2" applyFont="1" applyFill="1" applyBorder="1" applyAlignment="1">
      <alignment horizontal="center" vertical="top" wrapText="1"/>
    </xf>
    <xf numFmtId="0" fontId="10" fillId="0" borderId="14" xfId="2" applyFont="1" applyFill="1" applyBorder="1" applyAlignment="1">
      <alignment horizontal="center" vertical="top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0" fontId="9" fillId="0" borderId="61" xfId="3" applyFont="1" applyFill="1" applyBorder="1" applyAlignment="1">
      <alignment horizontal="center" vertical="center" wrapText="1"/>
    </xf>
    <xf numFmtId="0" fontId="9" fillId="0" borderId="49" xfId="3" applyFont="1" applyFill="1" applyBorder="1" applyAlignment="1">
      <alignment horizontal="center" vertical="center" wrapText="1"/>
    </xf>
    <xf numFmtId="0" fontId="9" fillId="0" borderId="58" xfId="3" applyFont="1" applyFill="1" applyBorder="1" applyAlignment="1">
      <alignment horizontal="center" vertical="center" wrapText="1"/>
    </xf>
    <xf numFmtId="0" fontId="5" fillId="0" borderId="27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_ОФО МБДОУ 2015" xfId="1"/>
    <cellStyle name="Обычный 2_Форма расчета ОФО школы (уточненная)" xfId="3"/>
  </cellStyles>
  <dxfs count="0"/>
  <tableStyles count="0" defaultTableStyle="TableStyleMedium2" defaultPivotStyle="PivotStyleMedium9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yupova.a/Desktop/&#1041;&#1070;&#1044;&#1046;&#1045;&#1058;%202017/&#1054;&#1060;&#1054;%20%202017%20&#1075;&#1086;&#1076;/&#1054;&#1060;&#1054;%20&#1087;&#1088;&#1086;&#1074;&#1077;&#1088;&#1077;&#1085;&#1086;/&#1057;&#1074;&#1086;&#1076;%20&#1096;&#1082;&#1086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в"/>
      <sheetName val="Вах"/>
      <sheetName val="Вах авт"/>
      <sheetName val="Кир"/>
      <sheetName val="Мос"/>
      <sheetName val="НС бюд"/>
      <sheetName val="НС авт"/>
      <sheetName val="Прив бюд"/>
      <sheetName val="Прив авт"/>
      <sheetName val="Сов бюд"/>
      <sheetName val="Сов авт"/>
      <sheetName val="Лист13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tabSelected="1" zoomScale="90" zoomScaleNormal="90" zoomScaleSheetLayoutView="90" workbookViewId="0">
      <pane xSplit="2" ySplit="9" topLeftCell="C10" activePane="bottomRight" state="frozen"/>
      <selection activeCell="I128" sqref="I128"/>
      <selection pane="topRight" activeCell="I128" sqref="I128"/>
      <selection pane="bottomLeft" activeCell="I128" sqref="I128"/>
      <selection pane="bottomRight" activeCell="A5" sqref="A5:A8"/>
    </sheetView>
  </sheetViews>
  <sheetFormatPr defaultRowHeight="13.2" x14ac:dyDescent="0.25"/>
  <cols>
    <col min="1" max="1" width="34.109375" style="73" customWidth="1"/>
    <col min="2" max="2" width="7.5546875" style="8" customWidth="1"/>
    <col min="3" max="3" width="13.88671875" style="8" customWidth="1"/>
    <col min="4" max="4" width="13.33203125" style="8" customWidth="1"/>
    <col min="5" max="5" width="13.88671875" style="8" customWidth="1"/>
    <col min="6" max="6" width="15" style="8" customWidth="1"/>
    <col min="7" max="10" width="14.6640625" style="8" customWidth="1"/>
    <col min="11" max="11" width="14.44140625" style="8" customWidth="1"/>
    <col min="12" max="12" width="14.109375" style="8" customWidth="1"/>
    <col min="13" max="13" width="12.88671875" style="8" customWidth="1"/>
    <col min="14" max="14" width="13.109375" style="8" hidden="1" customWidth="1"/>
    <col min="15" max="15" width="13.33203125" style="8" hidden="1" customWidth="1"/>
    <col min="16" max="16" width="9.44140625" style="8" hidden="1" customWidth="1"/>
    <col min="17" max="17" width="14.44140625" style="8" hidden="1" customWidth="1"/>
    <col min="18" max="18" width="17.109375" style="8" hidden="1" customWidth="1"/>
    <col min="19" max="19" width="13.5546875" style="8" customWidth="1"/>
    <col min="20" max="21" width="13.88671875" style="8" customWidth="1"/>
    <col min="22" max="22" width="12.6640625" style="8" customWidth="1"/>
    <col min="23" max="23" width="13.109375" style="8" customWidth="1"/>
    <col min="24" max="24" width="9.109375" style="8"/>
    <col min="25" max="25" width="10" style="8" bestFit="1" customWidth="1"/>
    <col min="26" max="26" width="9.109375" style="8" customWidth="1"/>
    <col min="27" max="256" width="9.109375" style="8"/>
    <col min="257" max="257" width="34.109375" style="8" customWidth="1"/>
    <col min="258" max="258" width="7.5546875" style="8" customWidth="1"/>
    <col min="259" max="259" width="15.44140625" style="8" customWidth="1"/>
    <col min="260" max="260" width="15" style="8" customWidth="1"/>
    <col min="261" max="264" width="14.6640625" style="8" customWidth="1"/>
    <col min="265" max="265" width="0" style="8" hidden="1" customWidth="1"/>
    <col min="266" max="266" width="14.44140625" style="8" customWidth="1"/>
    <col min="267" max="267" width="14.109375" style="8" customWidth="1"/>
    <col min="268" max="268" width="12.88671875" style="8" customWidth="1"/>
    <col min="269" max="269" width="13.109375" style="8" customWidth="1"/>
    <col min="270" max="273" width="0" style="8" hidden="1" customWidth="1"/>
    <col min="274" max="274" width="13.5546875" style="8" customWidth="1"/>
    <col min="275" max="275" width="13.88671875" style="8" customWidth="1"/>
    <col min="276" max="276" width="11" style="8" customWidth="1"/>
    <col min="277" max="278" width="12.6640625" style="8" customWidth="1"/>
    <col min="279" max="279" width="13.109375" style="8" customWidth="1"/>
    <col min="280" max="280" width="9.109375" style="8"/>
    <col min="281" max="281" width="10" style="8" bestFit="1" customWidth="1"/>
    <col min="282" max="282" width="9.109375" style="8" customWidth="1"/>
    <col min="283" max="512" width="9.109375" style="8"/>
    <col min="513" max="513" width="34.109375" style="8" customWidth="1"/>
    <col min="514" max="514" width="7.5546875" style="8" customWidth="1"/>
    <col min="515" max="515" width="15.44140625" style="8" customWidth="1"/>
    <col min="516" max="516" width="15" style="8" customWidth="1"/>
    <col min="517" max="520" width="14.6640625" style="8" customWidth="1"/>
    <col min="521" max="521" width="0" style="8" hidden="1" customWidth="1"/>
    <col min="522" max="522" width="14.44140625" style="8" customWidth="1"/>
    <col min="523" max="523" width="14.109375" style="8" customWidth="1"/>
    <col min="524" max="524" width="12.88671875" style="8" customWidth="1"/>
    <col min="525" max="525" width="13.109375" style="8" customWidth="1"/>
    <col min="526" max="529" width="0" style="8" hidden="1" customWidth="1"/>
    <col min="530" max="530" width="13.5546875" style="8" customWidth="1"/>
    <col min="531" max="531" width="13.88671875" style="8" customWidth="1"/>
    <col min="532" max="532" width="11" style="8" customWidth="1"/>
    <col min="533" max="534" width="12.6640625" style="8" customWidth="1"/>
    <col min="535" max="535" width="13.109375" style="8" customWidth="1"/>
    <col min="536" max="536" width="9.109375" style="8"/>
    <col min="537" max="537" width="10" style="8" bestFit="1" customWidth="1"/>
    <col min="538" max="538" width="9.109375" style="8" customWidth="1"/>
    <col min="539" max="768" width="9.109375" style="8"/>
    <col min="769" max="769" width="34.109375" style="8" customWidth="1"/>
    <col min="770" max="770" width="7.5546875" style="8" customWidth="1"/>
    <col min="771" max="771" width="15.44140625" style="8" customWidth="1"/>
    <col min="772" max="772" width="15" style="8" customWidth="1"/>
    <col min="773" max="776" width="14.6640625" style="8" customWidth="1"/>
    <col min="777" max="777" width="0" style="8" hidden="1" customWidth="1"/>
    <col min="778" max="778" width="14.44140625" style="8" customWidth="1"/>
    <col min="779" max="779" width="14.109375" style="8" customWidth="1"/>
    <col min="780" max="780" width="12.88671875" style="8" customWidth="1"/>
    <col min="781" max="781" width="13.109375" style="8" customWidth="1"/>
    <col min="782" max="785" width="0" style="8" hidden="1" customWidth="1"/>
    <col min="786" max="786" width="13.5546875" style="8" customWidth="1"/>
    <col min="787" max="787" width="13.88671875" style="8" customWidth="1"/>
    <col min="788" max="788" width="11" style="8" customWidth="1"/>
    <col min="789" max="790" width="12.6640625" style="8" customWidth="1"/>
    <col min="791" max="791" width="13.109375" style="8" customWidth="1"/>
    <col min="792" max="792" width="9.109375" style="8"/>
    <col min="793" max="793" width="10" style="8" bestFit="1" customWidth="1"/>
    <col min="794" max="794" width="9.109375" style="8" customWidth="1"/>
    <col min="795" max="1024" width="9.109375" style="8"/>
    <col min="1025" max="1025" width="34.109375" style="8" customWidth="1"/>
    <col min="1026" max="1026" width="7.5546875" style="8" customWidth="1"/>
    <col min="1027" max="1027" width="15.44140625" style="8" customWidth="1"/>
    <col min="1028" max="1028" width="15" style="8" customWidth="1"/>
    <col min="1029" max="1032" width="14.6640625" style="8" customWidth="1"/>
    <col min="1033" max="1033" width="0" style="8" hidden="1" customWidth="1"/>
    <col min="1034" max="1034" width="14.44140625" style="8" customWidth="1"/>
    <col min="1035" max="1035" width="14.109375" style="8" customWidth="1"/>
    <col min="1036" max="1036" width="12.88671875" style="8" customWidth="1"/>
    <col min="1037" max="1037" width="13.109375" style="8" customWidth="1"/>
    <col min="1038" max="1041" width="0" style="8" hidden="1" customWidth="1"/>
    <col min="1042" max="1042" width="13.5546875" style="8" customWidth="1"/>
    <col min="1043" max="1043" width="13.88671875" style="8" customWidth="1"/>
    <col min="1044" max="1044" width="11" style="8" customWidth="1"/>
    <col min="1045" max="1046" width="12.6640625" style="8" customWidth="1"/>
    <col min="1047" max="1047" width="13.109375" style="8" customWidth="1"/>
    <col min="1048" max="1048" width="9.109375" style="8"/>
    <col min="1049" max="1049" width="10" style="8" bestFit="1" customWidth="1"/>
    <col min="1050" max="1050" width="9.109375" style="8" customWidth="1"/>
    <col min="1051" max="1280" width="9.109375" style="8"/>
    <col min="1281" max="1281" width="34.109375" style="8" customWidth="1"/>
    <col min="1282" max="1282" width="7.5546875" style="8" customWidth="1"/>
    <col min="1283" max="1283" width="15.44140625" style="8" customWidth="1"/>
    <col min="1284" max="1284" width="15" style="8" customWidth="1"/>
    <col min="1285" max="1288" width="14.6640625" style="8" customWidth="1"/>
    <col min="1289" max="1289" width="0" style="8" hidden="1" customWidth="1"/>
    <col min="1290" max="1290" width="14.44140625" style="8" customWidth="1"/>
    <col min="1291" max="1291" width="14.109375" style="8" customWidth="1"/>
    <col min="1292" max="1292" width="12.88671875" style="8" customWidth="1"/>
    <col min="1293" max="1293" width="13.109375" style="8" customWidth="1"/>
    <col min="1294" max="1297" width="0" style="8" hidden="1" customWidth="1"/>
    <col min="1298" max="1298" width="13.5546875" style="8" customWidth="1"/>
    <col min="1299" max="1299" width="13.88671875" style="8" customWidth="1"/>
    <col min="1300" max="1300" width="11" style="8" customWidth="1"/>
    <col min="1301" max="1302" width="12.6640625" style="8" customWidth="1"/>
    <col min="1303" max="1303" width="13.109375" style="8" customWidth="1"/>
    <col min="1304" max="1304" width="9.109375" style="8"/>
    <col min="1305" max="1305" width="10" style="8" bestFit="1" customWidth="1"/>
    <col min="1306" max="1306" width="9.109375" style="8" customWidth="1"/>
    <col min="1307" max="1536" width="9.109375" style="8"/>
    <col min="1537" max="1537" width="34.109375" style="8" customWidth="1"/>
    <col min="1538" max="1538" width="7.5546875" style="8" customWidth="1"/>
    <col min="1539" max="1539" width="15.44140625" style="8" customWidth="1"/>
    <col min="1540" max="1540" width="15" style="8" customWidth="1"/>
    <col min="1541" max="1544" width="14.6640625" style="8" customWidth="1"/>
    <col min="1545" max="1545" width="0" style="8" hidden="1" customWidth="1"/>
    <col min="1546" max="1546" width="14.44140625" style="8" customWidth="1"/>
    <col min="1547" max="1547" width="14.109375" style="8" customWidth="1"/>
    <col min="1548" max="1548" width="12.88671875" style="8" customWidth="1"/>
    <col min="1549" max="1549" width="13.109375" style="8" customWidth="1"/>
    <col min="1550" max="1553" width="0" style="8" hidden="1" customWidth="1"/>
    <col min="1554" max="1554" width="13.5546875" style="8" customWidth="1"/>
    <col min="1555" max="1555" width="13.88671875" style="8" customWidth="1"/>
    <col min="1556" max="1556" width="11" style="8" customWidth="1"/>
    <col min="1557" max="1558" width="12.6640625" style="8" customWidth="1"/>
    <col min="1559" max="1559" width="13.109375" style="8" customWidth="1"/>
    <col min="1560" max="1560" width="9.109375" style="8"/>
    <col min="1561" max="1561" width="10" style="8" bestFit="1" customWidth="1"/>
    <col min="1562" max="1562" width="9.109375" style="8" customWidth="1"/>
    <col min="1563" max="1792" width="9.109375" style="8"/>
    <col min="1793" max="1793" width="34.109375" style="8" customWidth="1"/>
    <col min="1794" max="1794" width="7.5546875" style="8" customWidth="1"/>
    <col min="1795" max="1795" width="15.44140625" style="8" customWidth="1"/>
    <col min="1796" max="1796" width="15" style="8" customWidth="1"/>
    <col min="1797" max="1800" width="14.6640625" style="8" customWidth="1"/>
    <col min="1801" max="1801" width="0" style="8" hidden="1" customWidth="1"/>
    <col min="1802" max="1802" width="14.44140625" style="8" customWidth="1"/>
    <col min="1803" max="1803" width="14.109375" style="8" customWidth="1"/>
    <col min="1804" max="1804" width="12.88671875" style="8" customWidth="1"/>
    <col min="1805" max="1805" width="13.109375" style="8" customWidth="1"/>
    <col min="1806" max="1809" width="0" style="8" hidden="1" customWidth="1"/>
    <col min="1810" max="1810" width="13.5546875" style="8" customWidth="1"/>
    <col min="1811" max="1811" width="13.88671875" style="8" customWidth="1"/>
    <col min="1812" max="1812" width="11" style="8" customWidth="1"/>
    <col min="1813" max="1814" width="12.6640625" style="8" customWidth="1"/>
    <col min="1815" max="1815" width="13.109375" style="8" customWidth="1"/>
    <col min="1816" max="1816" width="9.109375" style="8"/>
    <col min="1817" max="1817" width="10" style="8" bestFit="1" customWidth="1"/>
    <col min="1818" max="1818" width="9.109375" style="8" customWidth="1"/>
    <col min="1819" max="2048" width="9.109375" style="8"/>
    <col min="2049" max="2049" width="34.109375" style="8" customWidth="1"/>
    <col min="2050" max="2050" width="7.5546875" style="8" customWidth="1"/>
    <col min="2051" max="2051" width="15.44140625" style="8" customWidth="1"/>
    <col min="2052" max="2052" width="15" style="8" customWidth="1"/>
    <col min="2053" max="2056" width="14.6640625" style="8" customWidth="1"/>
    <col min="2057" max="2057" width="0" style="8" hidden="1" customWidth="1"/>
    <col min="2058" max="2058" width="14.44140625" style="8" customWidth="1"/>
    <col min="2059" max="2059" width="14.109375" style="8" customWidth="1"/>
    <col min="2060" max="2060" width="12.88671875" style="8" customWidth="1"/>
    <col min="2061" max="2061" width="13.109375" style="8" customWidth="1"/>
    <col min="2062" max="2065" width="0" style="8" hidden="1" customWidth="1"/>
    <col min="2066" max="2066" width="13.5546875" style="8" customWidth="1"/>
    <col min="2067" max="2067" width="13.88671875" style="8" customWidth="1"/>
    <col min="2068" max="2068" width="11" style="8" customWidth="1"/>
    <col min="2069" max="2070" width="12.6640625" style="8" customWidth="1"/>
    <col min="2071" max="2071" width="13.109375" style="8" customWidth="1"/>
    <col min="2072" max="2072" width="9.109375" style="8"/>
    <col min="2073" max="2073" width="10" style="8" bestFit="1" customWidth="1"/>
    <col min="2074" max="2074" width="9.109375" style="8" customWidth="1"/>
    <col min="2075" max="2304" width="9.109375" style="8"/>
    <col min="2305" max="2305" width="34.109375" style="8" customWidth="1"/>
    <col min="2306" max="2306" width="7.5546875" style="8" customWidth="1"/>
    <col min="2307" max="2307" width="15.44140625" style="8" customWidth="1"/>
    <col min="2308" max="2308" width="15" style="8" customWidth="1"/>
    <col min="2309" max="2312" width="14.6640625" style="8" customWidth="1"/>
    <col min="2313" max="2313" width="0" style="8" hidden="1" customWidth="1"/>
    <col min="2314" max="2314" width="14.44140625" style="8" customWidth="1"/>
    <col min="2315" max="2315" width="14.109375" style="8" customWidth="1"/>
    <col min="2316" max="2316" width="12.88671875" style="8" customWidth="1"/>
    <col min="2317" max="2317" width="13.109375" style="8" customWidth="1"/>
    <col min="2318" max="2321" width="0" style="8" hidden="1" customWidth="1"/>
    <col min="2322" max="2322" width="13.5546875" style="8" customWidth="1"/>
    <col min="2323" max="2323" width="13.88671875" style="8" customWidth="1"/>
    <col min="2324" max="2324" width="11" style="8" customWidth="1"/>
    <col min="2325" max="2326" width="12.6640625" style="8" customWidth="1"/>
    <col min="2327" max="2327" width="13.109375" style="8" customWidth="1"/>
    <col min="2328" max="2328" width="9.109375" style="8"/>
    <col min="2329" max="2329" width="10" style="8" bestFit="1" customWidth="1"/>
    <col min="2330" max="2330" width="9.109375" style="8" customWidth="1"/>
    <col min="2331" max="2560" width="9.109375" style="8"/>
    <col min="2561" max="2561" width="34.109375" style="8" customWidth="1"/>
    <col min="2562" max="2562" width="7.5546875" style="8" customWidth="1"/>
    <col min="2563" max="2563" width="15.44140625" style="8" customWidth="1"/>
    <col min="2564" max="2564" width="15" style="8" customWidth="1"/>
    <col min="2565" max="2568" width="14.6640625" style="8" customWidth="1"/>
    <col min="2569" max="2569" width="0" style="8" hidden="1" customWidth="1"/>
    <col min="2570" max="2570" width="14.44140625" style="8" customWidth="1"/>
    <col min="2571" max="2571" width="14.109375" style="8" customWidth="1"/>
    <col min="2572" max="2572" width="12.88671875" style="8" customWidth="1"/>
    <col min="2573" max="2573" width="13.109375" style="8" customWidth="1"/>
    <col min="2574" max="2577" width="0" style="8" hidden="1" customWidth="1"/>
    <col min="2578" max="2578" width="13.5546875" style="8" customWidth="1"/>
    <col min="2579" max="2579" width="13.88671875" style="8" customWidth="1"/>
    <col min="2580" max="2580" width="11" style="8" customWidth="1"/>
    <col min="2581" max="2582" width="12.6640625" style="8" customWidth="1"/>
    <col min="2583" max="2583" width="13.109375" style="8" customWidth="1"/>
    <col min="2584" max="2584" width="9.109375" style="8"/>
    <col min="2585" max="2585" width="10" style="8" bestFit="1" customWidth="1"/>
    <col min="2586" max="2586" width="9.109375" style="8" customWidth="1"/>
    <col min="2587" max="2816" width="9.109375" style="8"/>
    <col min="2817" max="2817" width="34.109375" style="8" customWidth="1"/>
    <col min="2818" max="2818" width="7.5546875" style="8" customWidth="1"/>
    <col min="2819" max="2819" width="15.44140625" style="8" customWidth="1"/>
    <col min="2820" max="2820" width="15" style="8" customWidth="1"/>
    <col min="2821" max="2824" width="14.6640625" style="8" customWidth="1"/>
    <col min="2825" max="2825" width="0" style="8" hidden="1" customWidth="1"/>
    <col min="2826" max="2826" width="14.44140625" style="8" customWidth="1"/>
    <col min="2827" max="2827" width="14.109375" style="8" customWidth="1"/>
    <col min="2828" max="2828" width="12.88671875" style="8" customWidth="1"/>
    <col min="2829" max="2829" width="13.109375" style="8" customWidth="1"/>
    <col min="2830" max="2833" width="0" style="8" hidden="1" customWidth="1"/>
    <col min="2834" max="2834" width="13.5546875" style="8" customWidth="1"/>
    <col min="2835" max="2835" width="13.88671875" style="8" customWidth="1"/>
    <col min="2836" max="2836" width="11" style="8" customWidth="1"/>
    <col min="2837" max="2838" width="12.6640625" style="8" customWidth="1"/>
    <col min="2839" max="2839" width="13.109375" style="8" customWidth="1"/>
    <col min="2840" max="2840" width="9.109375" style="8"/>
    <col min="2841" max="2841" width="10" style="8" bestFit="1" customWidth="1"/>
    <col min="2842" max="2842" width="9.109375" style="8" customWidth="1"/>
    <col min="2843" max="3072" width="9.109375" style="8"/>
    <col min="3073" max="3073" width="34.109375" style="8" customWidth="1"/>
    <col min="3074" max="3074" width="7.5546875" style="8" customWidth="1"/>
    <col min="3075" max="3075" width="15.44140625" style="8" customWidth="1"/>
    <col min="3076" max="3076" width="15" style="8" customWidth="1"/>
    <col min="3077" max="3080" width="14.6640625" style="8" customWidth="1"/>
    <col min="3081" max="3081" width="0" style="8" hidden="1" customWidth="1"/>
    <col min="3082" max="3082" width="14.44140625" style="8" customWidth="1"/>
    <col min="3083" max="3083" width="14.109375" style="8" customWidth="1"/>
    <col min="3084" max="3084" width="12.88671875" style="8" customWidth="1"/>
    <col min="3085" max="3085" width="13.109375" style="8" customWidth="1"/>
    <col min="3086" max="3089" width="0" style="8" hidden="1" customWidth="1"/>
    <col min="3090" max="3090" width="13.5546875" style="8" customWidth="1"/>
    <col min="3091" max="3091" width="13.88671875" style="8" customWidth="1"/>
    <col min="3092" max="3092" width="11" style="8" customWidth="1"/>
    <col min="3093" max="3094" width="12.6640625" style="8" customWidth="1"/>
    <col min="3095" max="3095" width="13.109375" style="8" customWidth="1"/>
    <col min="3096" max="3096" width="9.109375" style="8"/>
    <col min="3097" max="3097" width="10" style="8" bestFit="1" customWidth="1"/>
    <col min="3098" max="3098" width="9.109375" style="8" customWidth="1"/>
    <col min="3099" max="3328" width="9.109375" style="8"/>
    <col min="3329" max="3329" width="34.109375" style="8" customWidth="1"/>
    <col min="3330" max="3330" width="7.5546875" style="8" customWidth="1"/>
    <col min="3331" max="3331" width="15.44140625" style="8" customWidth="1"/>
    <col min="3332" max="3332" width="15" style="8" customWidth="1"/>
    <col min="3333" max="3336" width="14.6640625" style="8" customWidth="1"/>
    <col min="3337" max="3337" width="0" style="8" hidden="1" customWidth="1"/>
    <col min="3338" max="3338" width="14.44140625" style="8" customWidth="1"/>
    <col min="3339" max="3339" width="14.109375" style="8" customWidth="1"/>
    <col min="3340" max="3340" width="12.88671875" style="8" customWidth="1"/>
    <col min="3341" max="3341" width="13.109375" style="8" customWidth="1"/>
    <col min="3342" max="3345" width="0" style="8" hidden="1" customWidth="1"/>
    <col min="3346" max="3346" width="13.5546875" style="8" customWidth="1"/>
    <col min="3347" max="3347" width="13.88671875" style="8" customWidth="1"/>
    <col min="3348" max="3348" width="11" style="8" customWidth="1"/>
    <col min="3349" max="3350" width="12.6640625" style="8" customWidth="1"/>
    <col min="3351" max="3351" width="13.109375" style="8" customWidth="1"/>
    <col min="3352" max="3352" width="9.109375" style="8"/>
    <col min="3353" max="3353" width="10" style="8" bestFit="1" customWidth="1"/>
    <col min="3354" max="3354" width="9.109375" style="8" customWidth="1"/>
    <col min="3355" max="3584" width="9.109375" style="8"/>
    <col min="3585" max="3585" width="34.109375" style="8" customWidth="1"/>
    <col min="3586" max="3586" width="7.5546875" style="8" customWidth="1"/>
    <col min="3587" max="3587" width="15.44140625" style="8" customWidth="1"/>
    <col min="3588" max="3588" width="15" style="8" customWidth="1"/>
    <col min="3589" max="3592" width="14.6640625" style="8" customWidth="1"/>
    <col min="3593" max="3593" width="0" style="8" hidden="1" customWidth="1"/>
    <col min="3594" max="3594" width="14.44140625" style="8" customWidth="1"/>
    <col min="3595" max="3595" width="14.109375" style="8" customWidth="1"/>
    <col min="3596" max="3596" width="12.88671875" style="8" customWidth="1"/>
    <col min="3597" max="3597" width="13.109375" style="8" customWidth="1"/>
    <col min="3598" max="3601" width="0" style="8" hidden="1" customWidth="1"/>
    <col min="3602" max="3602" width="13.5546875" style="8" customWidth="1"/>
    <col min="3603" max="3603" width="13.88671875" style="8" customWidth="1"/>
    <col min="3604" max="3604" width="11" style="8" customWidth="1"/>
    <col min="3605" max="3606" width="12.6640625" style="8" customWidth="1"/>
    <col min="3607" max="3607" width="13.109375" style="8" customWidth="1"/>
    <col min="3608" max="3608" width="9.109375" style="8"/>
    <col min="3609" max="3609" width="10" style="8" bestFit="1" customWidth="1"/>
    <col min="3610" max="3610" width="9.109375" style="8" customWidth="1"/>
    <col min="3611" max="3840" width="9.109375" style="8"/>
    <col min="3841" max="3841" width="34.109375" style="8" customWidth="1"/>
    <col min="3842" max="3842" width="7.5546875" style="8" customWidth="1"/>
    <col min="3843" max="3843" width="15.44140625" style="8" customWidth="1"/>
    <col min="3844" max="3844" width="15" style="8" customWidth="1"/>
    <col min="3845" max="3848" width="14.6640625" style="8" customWidth="1"/>
    <col min="3849" max="3849" width="0" style="8" hidden="1" customWidth="1"/>
    <col min="3850" max="3850" width="14.44140625" style="8" customWidth="1"/>
    <col min="3851" max="3851" width="14.109375" style="8" customWidth="1"/>
    <col min="3852" max="3852" width="12.88671875" style="8" customWidth="1"/>
    <col min="3853" max="3853" width="13.109375" style="8" customWidth="1"/>
    <col min="3854" max="3857" width="0" style="8" hidden="1" customWidth="1"/>
    <col min="3858" max="3858" width="13.5546875" style="8" customWidth="1"/>
    <col min="3859" max="3859" width="13.88671875" style="8" customWidth="1"/>
    <col min="3860" max="3860" width="11" style="8" customWidth="1"/>
    <col min="3861" max="3862" width="12.6640625" style="8" customWidth="1"/>
    <col min="3863" max="3863" width="13.109375" style="8" customWidth="1"/>
    <col min="3864" max="3864" width="9.109375" style="8"/>
    <col min="3865" max="3865" width="10" style="8" bestFit="1" customWidth="1"/>
    <col min="3866" max="3866" width="9.109375" style="8" customWidth="1"/>
    <col min="3867" max="4096" width="9.109375" style="8"/>
    <col min="4097" max="4097" width="34.109375" style="8" customWidth="1"/>
    <col min="4098" max="4098" width="7.5546875" style="8" customWidth="1"/>
    <col min="4099" max="4099" width="15.44140625" style="8" customWidth="1"/>
    <col min="4100" max="4100" width="15" style="8" customWidth="1"/>
    <col min="4101" max="4104" width="14.6640625" style="8" customWidth="1"/>
    <col min="4105" max="4105" width="0" style="8" hidden="1" customWidth="1"/>
    <col min="4106" max="4106" width="14.44140625" style="8" customWidth="1"/>
    <col min="4107" max="4107" width="14.109375" style="8" customWidth="1"/>
    <col min="4108" max="4108" width="12.88671875" style="8" customWidth="1"/>
    <col min="4109" max="4109" width="13.109375" style="8" customWidth="1"/>
    <col min="4110" max="4113" width="0" style="8" hidden="1" customWidth="1"/>
    <col min="4114" max="4114" width="13.5546875" style="8" customWidth="1"/>
    <col min="4115" max="4115" width="13.88671875" style="8" customWidth="1"/>
    <col min="4116" max="4116" width="11" style="8" customWidth="1"/>
    <col min="4117" max="4118" width="12.6640625" style="8" customWidth="1"/>
    <col min="4119" max="4119" width="13.109375" style="8" customWidth="1"/>
    <col min="4120" max="4120" width="9.109375" style="8"/>
    <col min="4121" max="4121" width="10" style="8" bestFit="1" customWidth="1"/>
    <col min="4122" max="4122" width="9.109375" style="8" customWidth="1"/>
    <col min="4123" max="4352" width="9.109375" style="8"/>
    <col min="4353" max="4353" width="34.109375" style="8" customWidth="1"/>
    <col min="4354" max="4354" width="7.5546875" style="8" customWidth="1"/>
    <col min="4355" max="4355" width="15.44140625" style="8" customWidth="1"/>
    <col min="4356" max="4356" width="15" style="8" customWidth="1"/>
    <col min="4357" max="4360" width="14.6640625" style="8" customWidth="1"/>
    <col min="4361" max="4361" width="0" style="8" hidden="1" customWidth="1"/>
    <col min="4362" max="4362" width="14.44140625" style="8" customWidth="1"/>
    <col min="4363" max="4363" width="14.109375" style="8" customWidth="1"/>
    <col min="4364" max="4364" width="12.88671875" style="8" customWidth="1"/>
    <col min="4365" max="4365" width="13.109375" style="8" customWidth="1"/>
    <col min="4366" max="4369" width="0" style="8" hidden="1" customWidth="1"/>
    <col min="4370" max="4370" width="13.5546875" style="8" customWidth="1"/>
    <col min="4371" max="4371" width="13.88671875" style="8" customWidth="1"/>
    <col min="4372" max="4372" width="11" style="8" customWidth="1"/>
    <col min="4373" max="4374" width="12.6640625" style="8" customWidth="1"/>
    <col min="4375" max="4375" width="13.109375" style="8" customWidth="1"/>
    <col min="4376" max="4376" width="9.109375" style="8"/>
    <col min="4377" max="4377" width="10" style="8" bestFit="1" customWidth="1"/>
    <col min="4378" max="4378" width="9.109375" style="8" customWidth="1"/>
    <col min="4379" max="4608" width="9.109375" style="8"/>
    <col min="4609" max="4609" width="34.109375" style="8" customWidth="1"/>
    <col min="4610" max="4610" width="7.5546875" style="8" customWidth="1"/>
    <col min="4611" max="4611" width="15.44140625" style="8" customWidth="1"/>
    <col min="4612" max="4612" width="15" style="8" customWidth="1"/>
    <col min="4613" max="4616" width="14.6640625" style="8" customWidth="1"/>
    <col min="4617" max="4617" width="0" style="8" hidden="1" customWidth="1"/>
    <col min="4618" max="4618" width="14.44140625" style="8" customWidth="1"/>
    <col min="4619" max="4619" width="14.109375" style="8" customWidth="1"/>
    <col min="4620" max="4620" width="12.88671875" style="8" customWidth="1"/>
    <col min="4621" max="4621" width="13.109375" style="8" customWidth="1"/>
    <col min="4622" max="4625" width="0" style="8" hidden="1" customWidth="1"/>
    <col min="4626" max="4626" width="13.5546875" style="8" customWidth="1"/>
    <col min="4627" max="4627" width="13.88671875" style="8" customWidth="1"/>
    <col min="4628" max="4628" width="11" style="8" customWidth="1"/>
    <col min="4629" max="4630" width="12.6640625" style="8" customWidth="1"/>
    <col min="4631" max="4631" width="13.109375" style="8" customWidth="1"/>
    <col min="4632" max="4632" width="9.109375" style="8"/>
    <col min="4633" max="4633" width="10" style="8" bestFit="1" customWidth="1"/>
    <col min="4634" max="4634" width="9.109375" style="8" customWidth="1"/>
    <col min="4635" max="4864" width="9.109375" style="8"/>
    <col min="4865" max="4865" width="34.109375" style="8" customWidth="1"/>
    <col min="4866" max="4866" width="7.5546875" style="8" customWidth="1"/>
    <col min="4867" max="4867" width="15.44140625" style="8" customWidth="1"/>
    <col min="4868" max="4868" width="15" style="8" customWidth="1"/>
    <col min="4869" max="4872" width="14.6640625" style="8" customWidth="1"/>
    <col min="4873" max="4873" width="0" style="8" hidden="1" customWidth="1"/>
    <col min="4874" max="4874" width="14.44140625" style="8" customWidth="1"/>
    <col min="4875" max="4875" width="14.109375" style="8" customWidth="1"/>
    <col min="4876" max="4876" width="12.88671875" style="8" customWidth="1"/>
    <col min="4877" max="4877" width="13.109375" style="8" customWidth="1"/>
    <col min="4878" max="4881" width="0" style="8" hidden="1" customWidth="1"/>
    <col min="4882" max="4882" width="13.5546875" style="8" customWidth="1"/>
    <col min="4883" max="4883" width="13.88671875" style="8" customWidth="1"/>
    <col min="4884" max="4884" width="11" style="8" customWidth="1"/>
    <col min="4885" max="4886" width="12.6640625" style="8" customWidth="1"/>
    <col min="4887" max="4887" width="13.109375" style="8" customWidth="1"/>
    <col min="4888" max="4888" width="9.109375" style="8"/>
    <col min="4889" max="4889" width="10" style="8" bestFit="1" customWidth="1"/>
    <col min="4890" max="4890" width="9.109375" style="8" customWidth="1"/>
    <col min="4891" max="5120" width="9.109375" style="8"/>
    <col min="5121" max="5121" width="34.109375" style="8" customWidth="1"/>
    <col min="5122" max="5122" width="7.5546875" style="8" customWidth="1"/>
    <col min="5123" max="5123" width="15.44140625" style="8" customWidth="1"/>
    <col min="5124" max="5124" width="15" style="8" customWidth="1"/>
    <col min="5125" max="5128" width="14.6640625" style="8" customWidth="1"/>
    <col min="5129" max="5129" width="0" style="8" hidden="1" customWidth="1"/>
    <col min="5130" max="5130" width="14.44140625" style="8" customWidth="1"/>
    <col min="5131" max="5131" width="14.109375" style="8" customWidth="1"/>
    <col min="5132" max="5132" width="12.88671875" style="8" customWidth="1"/>
    <col min="5133" max="5133" width="13.109375" style="8" customWidth="1"/>
    <col min="5134" max="5137" width="0" style="8" hidden="1" customWidth="1"/>
    <col min="5138" max="5138" width="13.5546875" style="8" customWidth="1"/>
    <col min="5139" max="5139" width="13.88671875" style="8" customWidth="1"/>
    <col min="5140" max="5140" width="11" style="8" customWidth="1"/>
    <col min="5141" max="5142" width="12.6640625" style="8" customWidth="1"/>
    <col min="5143" max="5143" width="13.109375" style="8" customWidth="1"/>
    <col min="5144" max="5144" width="9.109375" style="8"/>
    <col min="5145" max="5145" width="10" style="8" bestFit="1" customWidth="1"/>
    <col min="5146" max="5146" width="9.109375" style="8" customWidth="1"/>
    <col min="5147" max="5376" width="9.109375" style="8"/>
    <col min="5377" max="5377" width="34.109375" style="8" customWidth="1"/>
    <col min="5378" max="5378" width="7.5546875" style="8" customWidth="1"/>
    <col min="5379" max="5379" width="15.44140625" style="8" customWidth="1"/>
    <col min="5380" max="5380" width="15" style="8" customWidth="1"/>
    <col min="5381" max="5384" width="14.6640625" style="8" customWidth="1"/>
    <col min="5385" max="5385" width="0" style="8" hidden="1" customWidth="1"/>
    <col min="5386" max="5386" width="14.44140625" style="8" customWidth="1"/>
    <col min="5387" max="5387" width="14.109375" style="8" customWidth="1"/>
    <col min="5388" max="5388" width="12.88671875" style="8" customWidth="1"/>
    <col min="5389" max="5389" width="13.109375" style="8" customWidth="1"/>
    <col min="5390" max="5393" width="0" style="8" hidden="1" customWidth="1"/>
    <col min="5394" max="5394" width="13.5546875" style="8" customWidth="1"/>
    <col min="5395" max="5395" width="13.88671875" style="8" customWidth="1"/>
    <col min="5396" max="5396" width="11" style="8" customWidth="1"/>
    <col min="5397" max="5398" width="12.6640625" style="8" customWidth="1"/>
    <col min="5399" max="5399" width="13.109375" style="8" customWidth="1"/>
    <col min="5400" max="5400" width="9.109375" style="8"/>
    <col min="5401" max="5401" width="10" style="8" bestFit="1" customWidth="1"/>
    <col min="5402" max="5402" width="9.109375" style="8" customWidth="1"/>
    <col min="5403" max="5632" width="9.109375" style="8"/>
    <col min="5633" max="5633" width="34.109375" style="8" customWidth="1"/>
    <col min="5634" max="5634" width="7.5546875" style="8" customWidth="1"/>
    <col min="5635" max="5635" width="15.44140625" style="8" customWidth="1"/>
    <col min="5636" max="5636" width="15" style="8" customWidth="1"/>
    <col min="5637" max="5640" width="14.6640625" style="8" customWidth="1"/>
    <col min="5641" max="5641" width="0" style="8" hidden="1" customWidth="1"/>
    <col min="5642" max="5642" width="14.44140625" style="8" customWidth="1"/>
    <col min="5643" max="5643" width="14.109375" style="8" customWidth="1"/>
    <col min="5644" max="5644" width="12.88671875" style="8" customWidth="1"/>
    <col min="5645" max="5645" width="13.109375" style="8" customWidth="1"/>
    <col min="5646" max="5649" width="0" style="8" hidden="1" customWidth="1"/>
    <col min="5650" max="5650" width="13.5546875" style="8" customWidth="1"/>
    <col min="5651" max="5651" width="13.88671875" style="8" customWidth="1"/>
    <col min="5652" max="5652" width="11" style="8" customWidth="1"/>
    <col min="5653" max="5654" width="12.6640625" style="8" customWidth="1"/>
    <col min="5655" max="5655" width="13.109375" style="8" customWidth="1"/>
    <col min="5656" max="5656" width="9.109375" style="8"/>
    <col min="5657" max="5657" width="10" style="8" bestFit="1" customWidth="1"/>
    <col min="5658" max="5658" width="9.109375" style="8" customWidth="1"/>
    <col min="5659" max="5888" width="9.109375" style="8"/>
    <col min="5889" max="5889" width="34.109375" style="8" customWidth="1"/>
    <col min="5890" max="5890" width="7.5546875" style="8" customWidth="1"/>
    <col min="5891" max="5891" width="15.44140625" style="8" customWidth="1"/>
    <col min="5892" max="5892" width="15" style="8" customWidth="1"/>
    <col min="5893" max="5896" width="14.6640625" style="8" customWidth="1"/>
    <col min="5897" max="5897" width="0" style="8" hidden="1" customWidth="1"/>
    <col min="5898" max="5898" width="14.44140625" style="8" customWidth="1"/>
    <col min="5899" max="5899" width="14.109375" style="8" customWidth="1"/>
    <col min="5900" max="5900" width="12.88671875" style="8" customWidth="1"/>
    <col min="5901" max="5901" width="13.109375" style="8" customWidth="1"/>
    <col min="5902" max="5905" width="0" style="8" hidden="1" customWidth="1"/>
    <col min="5906" max="5906" width="13.5546875" style="8" customWidth="1"/>
    <col min="5907" max="5907" width="13.88671875" style="8" customWidth="1"/>
    <col min="5908" max="5908" width="11" style="8" customWidth="1"/>
    <col min="5909" max="5910" width="12.6640625" style="8" customWidth="1"/>
    <col min="5911" max="5911" width="13.109375" style="8" customWidth="1"/>
    <col min="5912" max="5912" width="9.109375" style="8"/>
    <col min="5913" max="5913" width="10" style="8" bestFit="1" customWidth="1"/>
    <col min="5914" max="5914" width="9.109375" style="8" customWidth="1"/>
    <col min="5915" max="6144" width="9.109375" style="8"/>
    <col min="6145" max="6145" width="34.109375" style="8" customWidth="1"/>
    <col min="6146" max="6146" width="7.5546875" style="8" customWidth="1"/>
    <col min="6147" max="6147" width="15.44140625" style="8" customWidth="1"/>
    <col min="6148" max="6148" width="15" style="8" customWidth="1"/>
    <col min="6149" max="6152" width="14.6640625" style="8" customWidth="1"/>
    <col min="6153" max="6153" width="0" style="8" hidden="1" customWidth="1"/>
    <col min="6154" max="6154" width="14.44140625" style="8" customWidth="1"/>
    <col min="6155" max="6155" width="14.109375" style="8" customWidth="1"/>
    <col min="6156" max="6156" width="12.88671875" style="8" customWidth="1"/>
    <col min="6157" max="6157" width="13.109375" style="8" customWidth="1"/>
    <col min="6158" max="6161" width="0" style="8" hidden="1" customWidth="1"/>
    <col min="6162" max="6162" width="13.5546875" style="8" customWidth="1"/>
    <col min="6163" max="6163" width="13.88671875" style="8" customWidth="1"/>
    <col min="6164" max="6164" width="11" style="8" customWidth="1"/>
    <col min="6165" max="6166" width="12.6640625" style="8" customWidth="1"/>
    <col min="6167" max="6167" width="13.109375" style="8" customWidth="1"/>
    <col min="6168" max="6168" width="9.109375" style="8"/>
    <col min="6169" max="6169" width="10" style="8" bestFit="1" customWidth="1"/>
    <col min="6170" max="6170" width="9.109375" style="8" customWidth="1"/>
    <col min="6171" max="6400" width="9.109375" style="8"/>
    <col min="6401" max="6401" width="34.109375" style="8" customWidth="1"/>
    <col min="6402" max="6402" width="7.5546875" style="8" customWidth="1"/>
    <col min="6403" max="6403" width="15.44140625" style="8" customWidth="1"/>
    <col min="6404" max="6404" width="15" style="8" customWidth="1"/>
    <col min="6405" max="6408" width="14.6640625" style="8" customWidth="1"/>
    <col min="6409" max="6409" width="0" style="8" hidden="1" customWidth="1"/>
    <col min="6410" max="6410" width="14.44140625" style="8" customWidth="1"/>
    <col min="6411" max="6411" width="14.109375" style="8" customWidth="1"/>
    <col min="6412" max="6412" width="12.88671875" style="8" customWidth="1"/>
    <col min="6413" max="6413" width="13.109375" style="8" customWidth="1"/>
    <col min="6414" max="6417" width="0" style="8" hidden="1" customWidth="1"/>
    <col min="6418" max="6418" width="13.5546875" style="8" customWidth="1"/>
    <col min="6419" max="6419" width="13.88671875" style="8" customWidth="1"/>
    <col min="6420" max="6420" width="11" style="8" customWidth="1"/>
    <col min="6421" max="6422" width="12.6640625" style="8" customWidth="1"/>
    <col min="6423" max="6423" width="13.109375" style="8" customWidth="1"/>
    <col min="6424" max="6424" width="9.109375" style="8"/>
    <col min="6425" max="6425" width="10" style="8" bestFit="1" customWidth="1"/>
    <col min="6426" max="6426" width="9.109375" style="8" customWidth="1"/>
    <col min="6427" max="6656" width="9.109375" style="8"/>
    <col min="6657" max="6657" width="34.109375" style="8" customWidth="1"/>
    <col min="6658" max="6658" width="7.5546875" style="8" customWidth="1"/>
    <col min="6659" max="6659" width="15.44140625" style="8" customWidth="1"/>
    <col min="6660" max="6660" width="15" style="8" customWidth="1"/>
    <col min="6661" max="6664" width="14.6640625" style="8" customWidth="1"/>
    <col min="6665" max="6665" width="0" style="8" hidden="1" customWidth="1"/>
    <col min="6666" max="6666" width="14.44140625" style="8" customWidth="1"/>
    <col min="6667" max="6667" width="14.109375" style="8" customWidth="1"/>
    <col min="6668" max="6668" width="12.88671875" style="8" customWidth="1"/>
    <col min="6669" max="6669" width="13.109375" style="8" customWidth="1"/>
    <col min="6670" max="6673" width="0" style="8" hidden="1" customWidth="1"/>
    <col min="6674" max="6674" width="13.5546875" style="8" customWidth="1"/>
    <col min="6675" max="6675" width="13.88671875" style="8" customWidth="1"/>
    <col min="6676" max="6676" width="11" style="8" customWidth="1"/>
    <col min="6677" max="6678" width="12.6640625" style="8" customWidth="1"/>
    <col min="6679" max="6679" width="13.109375" style="8" customWidth="1"/>
    <col min="6680" max="6680" width="9.109375" style="8"/>
    <col min="6681" max="6681" width="10" style="8" bestFit="1" customWidth="1"/>
    <col min="6682" max="6682" width="9.109375" style="8" customWidth="1"/>
    <col min="6683" max="6912" width="9.109375" style="8"/>
    <col min="6913" max="6913" width="34.109375" style="8" customWidth="1"/>
    <col min="6914" max="6914" width="7.5546875" style="8" customWidth="1"/>
    <col min="6915" max="6915" width="15.44140625" style="8" customWidth="1"/>
    <col min="6916" max="6916" width="15" style="8" customWidth="1"/>
    <col min="6917" max="6920" width="14.6640625" style="8" customWidth="1"/>
    <col min="6921" max="6921" width="0" style="8" hidden="1" customWidth="1"/>
    <col min="6922" max="6922" width="14.44140625" style="8" customWidth="1"/>
    <col min="6923" max="6923" width="14.109375" style="8" customWidth="1"/>
    <col min="6924" max="6924" width="12.88671875" style="8" customWidth="1"/>
    <col min="6925" max="6925" width="13.109375" style="8" customWidth="1"/>
    <col min="6926" max="6929" width="0" style="8" hidden="1" customWidth="1"/>
    <col min="6930" max="6930" width="13.5546875" style="8" customWidth="1"/>
    <col min="6931" max="6931" width="13.88671875" style="8" customWidth="1"/>
    <col min="6932" max="6932" width="11" style="8" customWidth="1"/>
    <col min="6933" max="6934" width="12.6640625" style="8" customWidth="1"/>
    <col min="6935" max="6935" width="13.109375" style="8" customWidth="1"/>
    <col min="6936" max="6936" width="9.109375" style="8"/>
    <col min="6937" max="6937" width="10" style="8" bestFit="1" customWidth="1"/>
    <col min="6938" max="6938" width="9.109375" style="8" customWidth="1"/>
    <col min="6939" max="7168" width="9.109375" style="8"/>
    <col min="7169" max="7169" width="34.109375" style="8" customWidth="1"/>
    <col min="7170" max="7170" width="7.5546875" style="8" customWidth="1"/>
    <col min="7171" max="7171" width="15.44140625" style="8" customWidth="1"/>
    <col min="7172" max="7172" width="15" style="8" customWidth="1"/>
    <col min="7173" max="7176" width="14.6640625" style="8" customWidth="1"/>
    <col min="7177" max="7177" width="0" style="8" hidden="1" customWidth="1"/>
    <col min="7178" max="7178" width="14.44140625" style="8" customWidth="1"/>
    <col min="7179" max="7179" width="14.109375" style="8" customWidth="1"/>
    <col min="7180" max="7180" width="12.88671875" style="8" customWidth="1"/>
    <col min="7181" max="7181" width="13.109375" style="8" customWidth="1"/>
    <col min="7182" max="7185" width="0" style="8" hidden="1" customWidth="1"/>
    <col min="7186" max="7186" width="13.5546875" style="8" customWidth="1"/>
    <col min="7187" max="7187" width="13.88671875" style="8" customWidth="1"/>
    <col min="7188" max="7188" width="11" style="8" customWidth="1"/>
    <col min="7189" max="7190" width="12.6640625" style="8" customWidth="1"/>
    <col min="7191" max="7191" width="13.109375" style="8" customWidth="1"/>
    <col min="7192" max="7192" width="9.109375" style="8"/>
    <col min="7193" max="7193" width="10" style="8" bestFit="1" customWidth="1"/>
    <col min="7194" max="7194" width="9.109375" style="8" customWidth="1"/>
    <col min="7195" max="7424" width="9.109375" style="8"/>
    <col min="7425" max="7425" width="34.109375" style="8" customWidth="1"/>
    <col min="7426" max="7426" width="7.5546875" style="8" customWidth="1"/>
    <col min="7427" max="7427" width="15.44140625" style="8" customWidth="1"/>
    <col min="7428" max="7428" width="15" style="8" customWidth="1"/>
    <col min="7429" max="7432" width="14.6640625" style="8" customWidth="1"/>
    <col min="7433" max="7433" width="0" style="8" hidden="1" customWidth="1"/>
    <col min="7434" max="7434" width="14.44140625" style="8" customWidth="1"/>
    <col min="7435" max="7435" width="14.109375" style="8" customWidth="1"/>
    <col min="7436" max="7436" width="12.88671875" style="8" customWidth="1"/>
    <col min="7437" max="7437" width="13.109375" style="8" customWidth="1"/>
    <col min="7438" max="7441" width="0" style="8" hidden="1" customWidth="1"/>
    <col min="7442" max="7442" width="13.5546875" style="8" customWidth="1"/>
    <col min="7443" max="7443" width="13.88671875" style="8" customWidth="1"/>
    <col min="7444" max="7444" width="11" style="8" customWidth="1"/>
    <col min="7445" max="7446" width="12.6640625" style="8" customWidth="1"/>
    <col min="7447" max="7447" width="13.109375" style="8" customWidth="1"/>
    <col min="7448" max="7448" width="9.109375" style="8"/>
    <col min="7449" max="7449" width="10" style="8" bestFit="1" customWidth="1"/>
    <col min="7450" max="7450" width="9.109375" style="8" customWidth="1"/>
    <col min="7451" max="7680" width="9.109375" style="8"/>
    <col min="7681" max="7681" width="34.109375" style="8" customWidth="1"/>
    <col min="7682" max="7682" width="7.5546875" style="8" customWidth="1"/>
    <col min="7683" max="7683" width="15.44140625" style="8" customWidth="1"/>
    <col min="7684" max="7684" width="15" style="8" customWidth="1"/>
    <col min="7685" max="7688" width="14.6640625" style="8" customWidth="1"/>
    <col min="7689" max="7689" width="0" style="8" hidden="1" customWidth="1"/>
    <col min="7690" max="7690" width="14.44140625" style="8" customWidth="1"/>
    <col min="7691" max="7691" width="14.109375" style="8" customWidth="1"/>
    <col min="7692" max="7692" width="12.88671875" style="8" customWidth="1"/>
    <col min="7693" max="7693" width="13.109375" style="8" customWidth="1"/>
    <col min="7694" max="7697" width="0" style="8" hidden="1" customWidth="1"/>
    <col min="7698" max="7698" width="13.5546875" style="8" customWidth="1"/>
    <col min="7699" max="7699" width="13.88671875" style="8" customWidth="1"/>
    <col min="7700" max="7700" width="11" style="8" customWidth="1"/>
    <col min="7701" max="7702" width="12.6640625" style="8" customWidth="1"/>
    <col min="7703" max="7703" width="13.109375" style="8" customWidth="1"/>
    <col min="7704" max="7704" width="9.109375" style="8"/>
    <col min="7705" max="7705" width="10" style="8" bestFit="1" customWidth="1"/>
    <col min="7706" max="7706" width="9.109375" style="8" customWidth="1"/>
    <col min="7707" max="7936" width="9.109375" style="8"/>
    <col min="7937" max="7937" width="34.109375" style="8" customWidth="1"/>
    <col min="7938" max="7938" width="7.5546875" style="8" customWidth="1"/>
    <col min="7939" max="7939" width="15.44140625" style="8" customWidth="1"/>
    <col min="7940" max="7940" width="15" style="8" customWidth="1"/>
    <col min="7941" max="7944" width="14.6640625" style="8" customWidth="1"/>
    <col min="7945" max="7945" width="0" style="8" hidden="1" customWidth="1"/>
    <col min="7946" max="7946" width="14.44140625" style="8" customWidth="1"/>
    <col min="7947" max="7947" width="14.109375" style="8" customWidth="1"/>
    <col min="7948" max="7948" width="12.88671875" style="8" customWidth="1"/>
    <col min="7949" max="7949" width="13.109375" style="8" customWidth="1"/>
    <col min="7950" max="7953" width="0" style="8" hidden="1" customWidth="1"/>
    <col min="7954" max="7954" width="13.5546875" style="8" customWidth="1"/>
    <col min="7955" max="7955" width="13.88671875" style="8" customWidth="1"/>
    <col min="7956" max="7956" width="11" style="8" customWidth="1"/>
    <col min="7957" max="7958" width="12.6640625" style="8" customWidth="1"/>
    <col min="7959" max="7959" width="13.109375" style="8" customWidth="1"/>
    <col min="7960" max="7960" width="9.109375" style="8"/>
    <col min="7961" max="7961" width="10" style="8" bestFit="1" customWidth="1"/>
    <col min="7962" max="7962" width="9.109375" style="8" customWidth="1"/>
    <col min="7963" max="8192" width="9.109375" style="8"/>
    <col min="8193" max="8193" width="34.109375" style="8" customWidth="1"/>
    <col min="8194" max="8194" width="7.5546875" style="8" customWidth="1"/>
    <col min="8195" max="8195" width="15.44140625" style="8" customWidth="1"/>
    <col min="8196" max="8196" width="15" style="8" customWidth="1"/>
    <col min="8197" max="8200" width="14.6640625" style="8" customWidth="1"/>
    <col min="8201" max="8201" width="0" style="8" hidden="1" customWidth="1"/>
    <col min="8202" max="8202" width="14.44140625" style="8" customWidth="1"/>
    <col min="8203" max="8203" width="14.109375" style="8" customWidth="1"/>
    <col min="8204" max="8204" width="12.88671875" style="8" customWidth="1"/>
    <col min="8205" max="8205" width="13.109375" style="8" customWidth="1"/>
    <col min="8206" max="8209" width="0" style="8" hidden="1" customWidth="1"/>
    <col min="8210" max="8210" width="13.5546875" style="8" customWidth="1"/>
    <col min="8211" max="8211" width="13.88671875" style="8" customWidth="1"/>
    <col min="8212" max="8212" width="11" style="8" customWidth="1"/>
    <col min="8213" max="8214" width="12.6640625" style="8" customWidth="1"/>
    <col min="8215" max="8215" width="13.109375" style="8" customWidth="1"/>
    <col min="8216" max="8216" width="9.109375" style="8"/>
    <col min="8217" max="8217" width="10" style="8" bestFit="1" customWidth="1"/>
    <col min="8218" max="8218" width="9.109375" style="8" customWidth="1"/>
    <col min="8219" max="8448" width="9.109375" style="8"/>
    <col min="8449" max="8449" width="34.109375" style="8" customWidth="1"/>
    <col min="8450" max="8450" width="7.5546875" style="8" customWidth="1"/>
    <col min="8451" max="8451" width="15.44140625" style="8" customWidth="1"/>
    <col min="8452" max="8452" width="15" style="8" customWidth="1"/>
    <col min="8453" max="8456" width="14.6640625" style="8" customWidth="1"/>
    <col min="8457" max="8457" width="0" style="8" hidden="1" customWidth="1"/>
    <col min="8458" max="8458" width="14.44140625" style="8" customWidth="1"/>
    <col min="8459" max="8459" width="14.109375" style="8" customWidth="1"/>
    <col min="8460" max="8460" width="12.88671875" style="8" customWidth="1"/>
    <col min="8461" max="8461" width="13.109375" style="8" customWidth="1"/>
    <col min="8462" max="8465" width="0" style="8" hidden="1" customWidth="1"/>
    <col min="8466" max="8466" width="13.5546875" style="8" customWidth="1"/>
    <col min="8467" max="8467" width="13.88671875" style="8" customWidth="1"/>
    <col min="8468" max="8468" width="11" style="8" customWidth="1"/>
    <col min="8469" max="8470" width="12.6640625" style="8" customWidth="1"/>
    <col min="8471" max="8471" width="13.109375" style="8" customWidth="1"/>
    <col min="8472" max="8472" width="9.109375" style="8"/>
    <col min="8473" max="8473" width="10" style="8" bestFit="1" customWidth="1"/>
    <col min="8474" max="8474" width="9.109375" style="8" customWidth="1"/>
    <col min="8475" max="8704" width="9.109375" style="8"/>
    <col min="8705" max="8705" width="34.109375" style="8" customWidth="1"/>
    <col min="8706" max="8706" width="7.5546875" style="8" customWidth="1"/>
    <col min="8707" max="8707" width="15.44140625" style="8" customWidth="1"/>
    <col min="8708" max="8708" width="15" style="8" customWidth="1"/>
    <col min="8709" max="8712" width="14.6640625" style="8" customWidth="1"/>
    <col min="8713" max="8713" width="0" style="8" hidden="1" customWidth="1"/>
    <col min="8714" max="8714" width="14.44140625" style="8" customWidth="1"/>
    <col min="8715" max="8715" width="14.109375" style="8" customWidth="1"/>
    <col min="8716" max="8716" width="12.88671875" style="8" customWidth="1"/>
    <col min="8717" max="8717" width="13.109375" style="8" customWidth="1"/>
    <col min="8718" max="8721" width="0" style="8" hidden="1" customWidth="1"/>
    <col min="8722" max="8722" width="13.5546875" style="8" customWidth="1"/>
    <col min="8723" max="8723" width="13.88671875" style="8" customWidth="1"/>
    <col min="8724" max="8724" width="11" style="8" customWidth="1"/>
    <col min="8725" max="8726" width="12.6640625" style="8" customWidth="1"/>
    <col min="8727" max="8727" width="13.109375" style="8" customWidth="1"/>
    <col min="8728" max="8728" width="9.109375" style="8"/>
    <col min="8729" max="8729" width="10" style="8" bestFit="1" customWidth="1"/>
    <col min="8730" max="8730" width="9.109375" style="8" customWidth="1"/>
    <col min="8731" max="8960" width="9.109375" style="8"/>
    <col min="8961" max="8961" width="34.109375" style="8" customWidth="1"/>
    <col min="8962" max="8962" width="7.5546875" style="8" customWidth="1"/>
    <col min="8963" max="8963" width="15.44140625" style="8" customWidth="1"/>
    <col min="8964" max="8964" width="15" style="8" customWidth="1"/>
    <col min="8965" max="8968" width="14.6640625" style="8" customWidth="1"/>
    <col min="8969" max="8969" width="0" style="8" hidden="1" customWidth="1"/>
    <col min="8970" max="8970" width="14.44140625" style="8" customWidth="1"/>
    <col min="8971" max="8971" width="14.109375" style="8" customWidth="1"/>
    <col min="8972" max="8972" width="12.88671875" style="8" customWidth="1"/>
    <col min="8973" max="8973" width="13.109375" style="8" customWidth="1"/>
    <col min="8974" max="8977" width="0" style="8" hidden="1" customWidth="1"/>
    <col min="8978" max="8978" width="13.5546875" style="8" customWidth="1"/>
    <col min="8979" max="8979" width="13.88671875" style="8" customWidth="1"/>
    <col min="8980" max="8980" width="11" style="8" customWidth="1"/>
    <col min="8981" max="8982" width="12.6640625" style="8" customWidth="1"/>
    <col min="8983" max="8983" width="13.109375" style="8" customWidth="1"/>
    <col min="8984" max="8984" width="9.109375" style="8"/>
    <col min="8985" max="8985" width="10" style="8" bestFit="1" customWidth="1"/>
    <col min="8986" max="8986" width="9.109375" style="8" customWidth="1"/>
    <col min="8987" max="9216" width="9.109375" style="8"/>
    <col min="9217" max="9217" width="34.109375" style="8" customWidth="1"/>
    <col min="9218" max="9218" width="7.5546875" style="8" customWidth="1"/>
    <col min="9219" max="9219" width="15.44140625" style="8" customWidth="1"/>
    <col min="9220" max="9220" width="15" style="8" customWidth="1"/>
    <col min="9221" max="9224" width="14.6640625" style="8" customWidth="1"/>
    <col min="9225" max="9225" width="0" style="8" hidden="1" customWidth="1"/>
    <col min="9226" max="9226" width="14.44140625" style="8" customWidth="1"/>
    <col min="9227" max="9227" width="14.109375" style="8" customWidth="1"/>
    <col min="9228" max="9228" width="12.88671875" style="8" customWidth="1"/>
    <col min="9229" max="9229" width="13.109375" style="8" customWidth="1"/>
    <col min="9230" max="9233" width="0" style="8" hidden="1" customWidth="1"/>
    <col min="9234" max="9234" width="13.5546875" style="8" customWidth="1"/>
    <col min="9235" max="9235" width="13.88671875" style="8" customWidth="1"/>
    <col min="9236" max="9236" width="11" style="8" customWidth="1"/>
    <col min="9237" max="9238" width="12.6640625" style="8" customWidth="1"/>
    <col min="9239" max="9239" width="13.109375" style="8" customWidth="1"/>
    <col min="9240" max="9240" width="9.109375" style="8"/>
    <col min="9241" max="9241" width="10" style="8" bestFit="1" customWidth="1"/>
    <col min="9242" max="9242" width="9.109375" style="8" customWidth="1"/>
    <col min="9243" max="9472" width="9.109375" style="8"/>
    <col min="9473" max="9473" width="34.109375" style="8" customWidth="1"/>
    <col min="9474" max="9474" width="7.5546875" style="8" customWidth="1"/>
    <col min="9475" max="9475" width="15.44140625" style="8" customWidth="1"/>
    <col min="9476" max="9476" width="15" style="8" customWidth="1"/>
    <col min="9477" max="9480" width="14.6640625" style="8" customWidth="1"/>
    <col min="9481" max="9481" width="0" style="8" hidden="1" customWidth="1"/>
    <col min="9482" max="9482" width="14.44140625" style="8" customWidth="1"/>
    <col min="9483" max="9483" width="14.109375" style="8" customWidth="1"/>
    <col min="9484" max="9484" width="12.88671875" style="8" customWidth="1"/>
    <col min="9485" max="9485" width="13.109375" style="8" customWidth="1"/>
    <col min="9486" max="9489" width="0" style="8" hidden="1" customWidth="1"/>
    <col min="9490" max="9490" width="13.5546875" style="8" customWidth="1"/>
    <col min="9491" max="9491" width="13.88671875" style="8" customWidth="1"/>
    <col min="9492" max="9492" width="11" style="8" customWidth="1"/>
    <col min="9493" max="9494" width="12.6640625" style="8" customWidth="1"/>
    <col min="9495" max="9495" width="13.109375" style="8" customWidth="1"/>
    <col min="9496" max="9496" width="9.109375" style="8"/>
    <col min="9497" max="9497" width="10" style="8" bestFit="1" customWidth="1"/>
    <col min="9498" max="9498" width="9.109375" style="8" customWidth="1"/>
    <col min="9499" max="9728" width="9.109375" style="8"/>
    <col min="9729" max="9729" width="34.109375" style="8" customWidth="1"/>
    <col min="9730" max="9730" width="7.5546875" style="8" customWidth="1"/>
    <col min="9731" max="9731" width="15.44140625" style="8" customWidth="1"/>
    <col min="9732" max="9732" width="15" style="8" customWidth="1"/>
    <col min="9733" max="9736" width="14.6640625" style="8" customWidth="1"/>
    <col min="9737" max="9737" width="0" style="8" hidden="1" customWidth="1"/>
    <col min="9738" max="9738" width="14.44140625" style="8" customWidth="1"/>
    <col min="9739" max="9739" width="14.109375" style="8" customWidth="1"/>
    <col min="9740" max="9740" width="12.88671875" style="8" customWidth="1"/>
    <col min="9741" max="9741" width="13.109375" style="8" customWidth="1"/>
    <col min="9742" max="9745" width="0" style="8" hidden="1" customWidth="1"/>
    <col min="9746" max="9746" width="13.5546875" style="8" customWidth="1"/>
    <col min="9747" max="9747" width="13.88671875" style="8" customWidth="1"/>
    <col min="9748" max="9748" width="11" style="8" customWidth="1"/>
    <col min="9749" max="9750" width="12.6640625" style="8" customWidth="1"/>
    <col min="9751" max="9751" width="13.109375" style="8" customWidth="1"/>
    <col min="9752" max="9752" width="9.109375" style="8"/>
    <col min="9753" max="9753" width="10" style="8" bestFit="1" customWidth="1"/>
    <col min="9754" max="9754" width="9.109375" style="8" customWidth="1"/>
    <col min="9755" max="9984" width="9.109375" style="8"/>
    <col min="9985" max="9985" width="34.109375" style="8" customWidth="1"/>
    <col min="9986" max="9986" width="7.5546875" style="8" customWidth="1"/>
    <col min="9987" max="9987" width="15.44140625" style="8" customWidth="1"/>
    <col min="9988" max="9988" width="15" style="8" customWidth="1"/>
    <col min="9989" max="9992" width="14.6640625" style="8" customWidth="1"/>
    <col min="9993" max="9993" width="0" style="8" hidden="1" customWidth="1"/>
    <col min="9994" max="9994" width="14.44140625" style="8" customWidth="1"/>
    <col min="9995" max="9995" width="14.109375" style="8" customWidth="1"/>
    <col min="9996" max="9996" width="12.88671875" style="8" customWidth="1"/>
    <col min="9997" max="9997" width="13.109375" style="8" customWidth="1"/>
    <col min="9998" max="10001" width="0" style="8" hidden="1" customWidth="1"/>
    <col min="10002" max="10002" width="13.5546875" style="8" customWidth="1"/>
    <col min="10003" max="10003" width="13.88671875" style="8" customWidth="1"/>
    <col min="10004" max="10004" width="11" style="8" customWidth="1"/>
    <col min="10005" max="10006" width="12.6640625" style="8" customWidth="1"/>
    <col min="10007" max="10007" width="13.109375" style="8" customWidth="1"/>
    <col min="10008" max="10008" width="9.109375" style="8"/>
    <col min="10009" max="10009" width="10" style="8" bestFit="1" customWidth="1"/>
    <col min="10010" max="10010" width="9.109375" style="8" customWidth="1"/>
    <col min="10011" max="10240" width="9.109375" style="8"/>
    <col min="10241" max="10241" width="34.109375" style="8" customWidth="1"/>
    <col min="10242" max="10242" width="7.5546875" style="8" customWidth="1"/>
    <col min="10243" max="10243" width="15.44140625" style="8" customWidth="1"/>
    <col min="10244" max="10244" width="15" style="8" customWidth="1"/>
    <col min="10245" max="10248" width="14.6640625" style="8" customWidth="1"/>
    <col min="10249" max="10249" width="0" style="8" hidden="1" customWidth="1"/>
    <col min="10250" max="10250" width="14.44140625" style="8" customWidth="1"/>
    <col min="10251" max="10251" width="14.109375" style="8" customWidth="1"/>
    <col min="10252" max="10252" width="12.88671875" style="8" customWidth="1"/>
    <col min="10253" max="10253" width="13.109375" style="8" customWidth="1"/>
    <col min="10254" max="10257" width="0" style="8" hidden="1" customWidth="1"/>
    <col min="10258" max="10258" width="13.5546875" style="8" customWidth="1"/>
    <col min="10259" max="10259" width="13.88671875" style="8" customWidth="1"/>
    <col min="10260" max="10260" width="11" style="8" customWidth="1"/>
    <col min="10261" max="10262" width="12.6640625" style="8" customWidth="1"/>
    <col min="10263" max="10263" width="13.109375" style="8" customWidth="1"/>
    <col min="10264" max="10264" width="9.109375" style="8"/>
    <col min="10265" max="10265" width="10" style="8" bestFit="1" customWidth="1"/>
    <col min="10266" max="10266" width="9.109375" style="8" customWidth="1"/>
    <col min="10267" max="10496" width="9.109375" style="8"/>
    <col min="10497" max="10497" width="34.109375" style="8" customWidth="1"/>
    <col min="10498" max="10498" width="7.5546875" style="8" customWidth="1"/>
    <col min="10499" max="10499" width="15.44140625" style="8" customWidth="1"/>
    <col min="10500" max="10500" width="15" style="8" customWidth="1"/>
    <col min="10501" max="10504" width="14.6640625" style="8" customWidth="1"/>
    <col min="10505" max="10505" width="0" style="8" hidden="1" customWidth="1"/>
    <col min="10506" max="10506" width="14.44140625" style="8" customWidth="1"/>
    <col min="10507" max="10507" width="14.109375" style="8" customWidth="1"/>
    <col min="10508" max="10508" width="12.88671875" style="8" customWidth="1"/>
    <col min="10509" max="10509" width="13.109375" style="8" customWidth="1"/>
    <col min="10510" max="10513" width="0" style="8" hidden="1" customWidth="1"/>
    <col min="10514" max="10514" width="13.5546875" style="8" customWidth="1"/>
    <col min="10515" max="10515" width="13.88671875" style="8" customWidth="1"/>
    <col min="10516" max="10516" width="11" style="8" customWidth="1"/>
    <col min="10517" max="10518" width="12.6640625" style="8" customWidth="1"/>
    <col min="10519" max="10519" width="13.109375" style="8" customWidth="1"/>
    <col min="10520" max="10520" width="9.109375" style="8"/>
    <col min="10521" max="10521" width="10" style="8" bestFit="1" customWidth="1"/>
    <col min="10522" max="10522" width="9.109375" style="8" customWidth="1"/>
    <col min="10523" max="10752" width="9.109375" style="8"/>
    <col min="10753" max="10753" width="34.109375" style="8" customWidth="1"/>
    <col min="10754" max="10754" width="7.5546875" style="8" customWidth="1"/>
    <col min="10755" max="10755" width="15.44140625" style="8" customWidth="1"/>
    <col min="10756" max="10756" width="15" style="8" customWidth="1"/>
    <col min="10757" max="10760" width="14.6640625" style="8" customWidth="1"/>
    <col min="10761" max="10761" width="0" style="8" hidden="1" customWidth="1"/>
    <col min="10762" max="10762" width="14.44140625" style="8" customWidth="1"/>
    <col min="10763" max="10763" width="14.109375" style="8" customWidth="1"/>
    <col min="10764" max="10764" width="12.88671875" style="8" customWidth="1"/>
    <col min="10765" max="10765" width="13.109375" style="8" customWidth="1"/>
    <col min="10766" max="10769" width="0" style="8" hidden="1" customWidth="1"/>
    <col min="10770" max="10770" width="13.5546875" style="8" customWidth="1"/>
    <col min="10771" max="10771" width="13.88671875" style="8" customWidth="1"/>
    <col min="10772" max="10772" width="11" style="8" customWidth="1"/>
    <col min="10773" max="10774" width="12.6640625" style="8" customWidth="1"/>
    <col min="10775" max="10775" width="13.109375" style="8" customWidth="1"/>
    <col min="10776" max="10776" width="9.109375" style="8"/>
    <col min="10777" max="10777" width="10" style="8" bestFit="1" customWidth="1"/>
    <col min="10778" max="10778" width="9.109375" style="8" customWidth="1"/>
    <col min="10779" max="11008" width="9.109375" style="8"/>
    <col min="11009" max="11009" width="34.109375" style="8" customWidth="1"/>
    <col min="11010" max="11010" width="7.5546875" style="8" customWidth="1"/>
    <col min="11011" max="11011" width="15.44140625" style="8" customWidth="1"/>
    <col min="11012" max="11012" width="15" style="8" customWidth="1"/>
    <col min="11013" max="11016" width="14.6640625" style="8" customWidth="1"/>
    <col min="11017" max="11017" width="0" style="8" hidden="1" customWidth="1"/>
    <col min="11018" max="11018" width="14.44140625" style="8" customWidth="1"/>
    <col min="11019" max="11019" width="14.109375" style="8" customWidth="1"/>
    <col min="11020" max="11020" width="12.88671875" style="8" customWidth="1"/>
    <col min="11021" max="11021" width="13.109375" style="8" customWidth="1"/>
    <col min="11022" max="11025" width="0" style="8" hidden="1" customWidth="1"/>
    <col min="11026" max="11026" width="13.5546875" style="8" customWidth="1"/>
    <col min="11027" max="11027" width="13.88671875" style="8" customWidth="1"/>
    <col min="11028" max="11028" width="11" style="8" customWidth="1"/>
    <col min="11029" max="11030" width="12.6640625" style="8" customWidth="1"/>
    <col min="11031" max="11031" width="13.109375" style="8" customWidth="1"/>
    <col min="11032" max="11032" width="9.109375" style="8"/>
    <col min="11033" max="11033" width="10" style="8" bestFit="1" customWidth="1"/>
    <col min="11034" max="11034" width="9.109375" style="8" customWidth="1"/>
    <col min="11035" max="11264" width="9.109375" style="8"/>
    <col min="11265" max="11265" width="34.109375" style="8" customWidth="1"/>
    <col min="11266" max="11266" width="7.5546875" style="8" customWidth="1"/>
    <col min="11267" max="11267" width="15.44140625" style="8" customWidth="1"/>
    <col min="11268" max="11268" width="15" style="8" customWidth="1"/>
    <col min="11269" max="11272" width="14.6640625" style="8" customWidth="1"/>
    <col min="11273" max="11273" width="0" style="8" hidden="1" customWidth="1"/>
    <col min="11274" max="11274" width="14.44140625" style="8" customWidth="1"/>
    <col min="11275" max="11275" width="14.109375" style="8" customWidth="1"/>
    <col min="11276" max="11276" width="12.88671875" style="8" customWidth="1"/>
    <col min="11277" max="11277" width="13.109375" style="8" customWidth="1"/>
    <col min="11278" max="11281" width="0" style="8" hidden="1" customWidth="1"/>
    <col min="11282" max="11282" width="13.5546875" style="8" customWidth="1"/>
    <col min="11283" max="11283" width="13.88671875" style="8" customWidth="1"/>
    <col min="11284" max="11284" width="11" style="8" customWidth="1"/>
    <col min="11285" max="11286" width="12.6640625" style="8" customWidth="1"/>
    <col min="11287" max="11287" width="13.109375" style="8" customWidth="1"/>
    <col min="11288" max="11288" width="9.109375" style="8"/>
    <col min="11289" max="11289" width="10" style="8" bestFit="1" customWidth="1"/>
    <col min="11290" max="11290" width="9.109375" style="8" customWidth="1"/>
    <col min="11291" max="11520" width="9.109375" style="8"/>
    <col min="11521" max="11521" width="34.109375" style="8" customWidth="1"/>
    <col min="11522" max="11522" width="7.5546875" style="8" customWidth="1"/>
    <col min="11523" max="11523" width="15.44140625" style="8" customWidth="1"/>
    <col min="11524" max="11524" width="15" style="8" customWidth="1"/>
    <col min="11525" max="11528" width="14.6640625" style="8" customWidth="1"/>
    <col min="11529" max="11529" width="0" style="8" hidden="1" customWidth="1"/>
    <col min="11530" max="11530" width="14.44140625" style="8" customWidth="1"/>
    <col min="11531" max="11531" width="14.109375" style="8" customWidth="1"/>
    <col min="11532" max="11532" width="12.88671875" style="8" customWidth="1"/>
    <col min="11533" max="11533" width="13.109375" style="8" customWidth="1"/>
    <col min="11534" max="11537" width="0" style="8" hidden="1" customWidth="1"/>
    <col min="11538" max="11538" width="13.5546875" style="8" customWidth="1"/>
    <col min="11539" max="11539" width="13.88671875" style="8" customWidth="1"/>
    <col min="11540" max="11540" width="11" style="8" customWidth="1"/>
    <col min="11541" max="11542" width="12.6640625" style="8" customWidth="1"/>
    <col min="11543" max="11543" width="13.109375" style="8" customWidth="1"/>
    <col min="11544" max="11544" width="9.109375" style="8"/>
    <col min="11545" max="11545" width="10" style="8" bestFit="1" customWidth="1"/>
    <col min="11546" max="11546" width="9.109375" style="8" customWidth="1"/>
    <col min="11547" max="11776" width="9.109375" style="8"/>
    <col min="11777" max="11777" width="34.109375" style="8" customWidth="1"/>
    <col min="11778" max="11778" width="7.5546875" style="8" customWidth="1"/>
    <col min="11779" max="11779" width="15.44140625" style="8" customWidth="1"/>
    <col min="11780" max="11780" width="15" style="8" customWidth="1"/>
    <col min="11781" max="11784" width="14.6640625" style="8" customWidth="1"/>
    <col min="11785" max="11785" width="0" style="8" hidden="1" customWidth="1"/>
    <col min="11786" max="11786" width="14.44140625" style="8" customWidth="1"/>
    <col min="11787" max="11787" width="14.109375" style="8" customWidth="1"/>
    <col min="11788" max="11788" width="12.88671875" style="8" customWidth="1"/>
    <col min="11789" max="11789" width="13.109375" style="8" customWidth="1"/>
    <col min="11790" max="11793" width="0" style="8" hidden="1" customWidth="1"/>
    <col min="11794" max="11794" width="13.5546875" style="8" customWidth="1"/>
    <col min="11795" max="11795" width="13.88671875" style="8" customWidth="1"/>
    <col min="11796" max="11796" width="11" style="8" customWidth="1"/>
    <col min="11797" max="11798" width="12.6640625" style="8" customWidth="1"/>
    <col min="11799" max="11799" width="13.109375" style="8" customWidth="1"/>
    <col min="11800" max="11800" width="9.109375" style="8"/>
    <col min="11801" max="11801" width="10" style="8" bestFit="1" customWidth="1"/>
    <col min="11802" max="11802" width="9.109375" style="8" customWidth="1"/>
    <col min="11803" max="12032" width="9.109375" style="8"/>
    <col min="12033" max="12033" width="34.109375" style="8" customWidth="1"/>
    <col min="12034" max="12034" width="7.5546875" style="8" customWidth="1"/>
    <col min="12035" max="12035" width="15.44140625" style="8" customWidth="1"/>
    <col min="12036" max="12036" width="15" style="8" customWidth="1"/>
    <col min="12037" max="12040" width="14.6640625" style="8" customWidth="1"/>
    <col min="12041" max="12041" width="0" style="8" hidden="1" customWidth="1"/>
    <col min="12042" max="12042" width="14.44140625" style="8" customWidth="1"/>
    <col min="12043" max="12043" width="14.109375" style="8" customWidth="1"/>
    <col min="12044" max="12044" width="12.88671875" style="8" customWidth="1"/>
    <col min="12045" max="12045" width="13.109375" style="8" customWidth="1"/>
    <col min="12046" max="12049" width="0" style="8" hidden="1" customWidth="1"/>
    <col min="12050" max="12050" width="13.5546875" style="8" customWidth="1"/>
    <col min="12051" max="12051" width="13.88671875" style="8" customWidth="1"/>
    <col min="12052" max="12052" width="11" style="8" customWidth="1"/>
    <col min="12053" max="12054" width="12.6640625" style="8" customWidth="1"/>
    <col min="12055" max="12055" width="13.109375" style="8" customWidth="1"/>
    <col min="12056" max="12056" width="9.109375" style="8"/>
    <col min="12057" max="12057" width="10" style="8" bestFit="1" customWidth="1"/>
    <col min="12058" max="12058" width="9.109375" style="8" customWidth="1"/>
    <col min="12059" max="12288" width="9.109375" style="8"/>
    <col min="12289" max="12289" width="34.109375" style="8" customWidth="1"/>
    <col min="12290" max="12290" width="7.5546875" style="8" customWidth="1"/>
    <col min="12291" max="12291" width="15.44140625" style="8" customWidth="1"/>
    <col min="12292" max="12292" width="15" style="8" customWidth="1"/>
    <col min="12293" max="12296" width="14.6640625" style="8" customWidth="1"/>
    <col min="12297" max="12297" width="0" style="8" hidden="1" customWidth="1"/>
    <col min="12298" max="12298" width="14.44140625" style="8" customWidth="1"/>
    <col min="12299" max="12299" width="14.109375" style="8" customWidth="1"/>
    <col min="12300" max="12300" width="12.88671875" style="8" customWidth="1"/>
    <col min="12301" max="12301" width="13.109375" style="8" customWidth="1"/>
    <col min="12302" max="12305" width="0" style="8" hidden="1" customWidth="1"/>
    <col min="12306" max="12306" width="13.5546875" style="8" customWidth="1"/>
    <col min="12307" max="12307" width="13.88671875" style="8" customWidth="1"/>
    <col min="12308" max="12308" width="11" style="8" customWidth="1"/>
    <col min="12309" max="12310" width="12.6640625" style="8" customWidth="1"/>
    <col min="12311" max="12311" width="13.109375" style="8" customWidth="1"/>
    <col min="12312" max="12312" width="9.109375" style="8"/>
    <col min="12313" max="12313" width="10" style="8" bestFit="1" customWidth="1"/>
    <col min="12314" max="12314" width="9.109375" style="8" customWidth="1"/>
    <col min="12315" max="12544" width="9.109375" style="8"/>
    <col min="12545" max="12545" width="34.109375" style="8" customWidth="1"/>
    <col min="12546" max="12546" width="7.5546875" style="8" customWidth="1"/>
    <col min="12547" max="12547" width="15.44140625" style="8" customWidth="1"/>
    <col min="12548" max="12548" width="15" style="8" customWidth="1"/>
    <col min="12549" max="12552" width="14.6640625" style="8" customWidth="1"/>
    <col min="12553" max="12553" width="0" style="8" hidden="1" customWidth="1"/>
    <col min="12554" max="12554" width="14.44140625" style="8" customWidth="1"/>
    <col min="12555" max="12555" width="14.109375" style="8" customWidth="1"/>
    <col min="12556" max="12556" width="12.88671875" style="8" customWidth="1"/>
    <col min="12557" max="12557" width="13.109375" style="8" customWidth="1"/>
    <col min="12558" max="12561" width="0" style="8" hidden="1" customWidth="1"/>
    <col min="12562" max="12562" width="13.5546875" style="8" customWidth="1"/>
    <col min="12563" max="12563" width="13.88671875" style="8" customWidth="1"/>
    <col min="12564" max="12564" width="11" style="8" customWidth="1"/>
    <col min="12565" max="12566" width="12.6640625" style="8" customWidth="1"/>
    <col min="12567" max="12567" width="13.109375" style="8" customWidth="1"/>
    <col min="12568" max="12568" width="9.109375" style="8"/>
    <col min="12569" max="12569" width="10" style="8" bestFit="1" customWidth="1"/>
    <col min="12570" max="12570" width="9.109375" style="8" customWidth="1"/>
    <col min="12571" max="12800" width="9.109375" style="8"/>
    <col min="12801" max="12801" width="34.109375" style="8" customWidth="1"/>
    <col min="12802" max="12802" width="7.5546875" style="8" customWidth="1"/>
    <col min="12803" max="12803" width="15.44140625" style="8" customWidth="1"/>
    <col min="12804" max="12804" width="15" style="8" customWidth="1"/>
    <col min="12805" max="12808" width="14.6640625" style="8" customWidth="1"/>
    <col min="12809" max="12809" width="0" style="8" hidden="1" customWidth="1"/>
    <col min="12810" max="12810" width="14.44140625" style="8" customWidth="1"/>
    <col min="12811" max="12811" width="14.109375" style="8" customWidth="1"/>
    <col min="12812" max="12812" width="12.88671875" style="8" customWidth="1"/>
    <col min="12813" max="12813" width="13.109375" style="8" customWidth="1"/>
    <col min="12814" max="12817" width="0" style="8" hidden="1" customWidth="1"/>
    <col min="12818" max="12818" width="13.5546875" style="8" customWidth="1"/>
    <col min="12819" max="12819" width="13.88671875" style="8" customWidth="1"/>
    <col min="12820" max="12820" width="11" style="8" customWidth="1"/>
    <col min="12821" max="12822" width="12.6640625" style="8" customWidth="1"/>
    <col min="12823" max="12823" width="13.109375" style="8" customWidth="1"/>
    <col min="12824" max="12824" width="9.109375" style="8"/>
    <col min="12825" max="12825" width="10" style="8" bestFit="1" customWidth="1"/>
    <col min="12826" max="12826" width="9.109375" style="8" customWidth="1"/>
    <col min="12827" max="13056" width="9.109375" style="8"/>
    <col min="13057" max="13057" width="34.109375" style="8" customWidth="1"/>
    <col min="13058" max="13058" width="7.5546875" style="8" customWidth="1"/>
    <col min="13059" max="13059" width="15.44140625" style="8" customWidth="1"/>
    <col min="13060" max="13060" width="15" style="8" customWidth="1"/>
    <col min="13061" max="13064" width="14.6640625" style="8" customWidth="1"/>
    <col min="13065" max="13065" width="0" style="8" hidden="1" customWidth="1"/>
    <col min="13066" max="13066" width="14.44140625" style="8" customWidth="1"/>
    <col min="13067" max="13067" width="14.109375" style="8" customWidth="1"/>
    <col min="13068" max="13068" width="12.88671875" style="8" customWidth="1"/>
    <col min="13069" max="13069" width="13.109375" style="8" customWidth="1"/>
    <col min="13070" max="13073" width="0" style="8" hidden="1" customWidth="1"/>
    <col min="13074" max="13074" width="13.5546875" style="8" customWidth="1"/>
    <col min="13075" max="13075" width="13.88671875" style="8" customWidth="1"/>
    <col min="13076" max="13076" width="11" style="8" customWidth="1"/>
    <col min="13077" max="13078" width="12.6640625" style="8" customWidth="1"/>
    <col min="13079" max="13079" width="13.109375" style="8" customWidth="1"/>
    <col min="13080" max="13080" width="9.109375" style="8"/>
    <col min="13081" max="13081" width="10" style="8" bestFit="1" customWidth="1"/>
    <col min="13082" max="13082" width="9.109375" style="8" customWidth="1"/>
    <col min="13083" max="13312" width="9.109375" style="8"/>
    <col min="13313" max="13313" width="34.109375" style="8" customWidth="1"/>
    <col min="13314" max="13314" width="7.5546875" style="8" customWidth="1"/>
    <col min="13315" max="13315" width="15.44140625" style="8" customWidth="1"/>
    <col min="13316" max="13316" width="15" style="8" customWidth="1"/>
    <col min="13317" max="13320" width="14.6640625" style="8" customWidth="1"/>
    <col min="13321" max="13321" width="0" style="8" hidden="1" customWidth="1"/>
    <col min="13322" max="13322" width="14.44140625" style="8" customWidth="1"/>
    <col min="13323" max="13323" width="14.109375" style="8" customWidth="1"/>
    <col min="13324" max="13324" width="12.88671875" style="8" customWidth="1"/>
    <col min="13325" max="13325" width="13.109375" style="8" customWidth="1"/>
    <col min="13326" max="13329" width="0" style="8" hidden="1" customWidth="1"/>
    <col min="13330" max="13330" width="13.5546875" style="8" customWidth="1"/>
    <col min="13331" max="13331" width="13.88671875" style="8" customWidth="1"/>
    <col min="13332" max="13332" width="11" style="8" customWidth="1"/>
    <col min="13333" max="13334" width="12.6640625" style="8" customWidth="1"/>
    <col min="13335" max="13335" width="13.109375" style="8" customWidth="1"/>
    <col min="13336" max="13336" width="9.109375" style="8"/>
    <col min="13337" max="13337" width="10" style="8" bestFit="1" customWidth="1"/>
    <col min="13338" max="13338" width="9.109375" style="8" customWidth="1"/>
    <col min="13339" max="13568" width="9.109375" style="8"/>
    <col min="13569" max="13569" width="34.109375" style="8" customWidth="1"/>
    <col min="13570" max="13570" width="7.5546875" style="8" customWidth="1"/>
    <col min="13571" max="13571" width="15.44140625" style="8" customWidth="1"/>
    <col min="13572" max="13572" width="15" style="8" customWidth="1"/>
    <col min="13573" max="13576" width="14.6640625" style="8" customWidth="1"/>
    <col min="13577" max="13577" width="0" style="8" hidden="1" customWidth="1"/>
    <col min="13578" max="13578" width="14.44140625" style="8" customWidth="1"/>
    <col min="13579" max="13579" width="14.109375" style="8" customWidth="1"/>
    <col min="13580" max="13580" width="12.88671875" style="8" customWidth="1"/>
    <col min="13581" max="13581" width="13.109375" style="8" customWidth="1"/>
    <col min="13582" max="13585" width="0" style="8" hidden="1" customWidth="1"/>
    <col min="13586" max="13586" width="13.5546875" style="8" customWidth="1"/>
    <col min="13587" max="13587" width="13.88671875" style="8" customWidth="1"/>
    <col min="13588" max="13588" width="11" style="8" customWidth="1"/>
    <col min="13589" max="13590" width="12.6640625" style="8" customWidth="1"/>
    <col min="13591" max="13591" width="13.109375" style="8" customWidth="1"/>
    <col min="13592" max="13592" width="9.109375" style="8"/>
    <col min="13593" max="13593" width="10" style="8" bestFit="1" customWidth="1"/>
    <col min="13594" max="13594" width="9.109375" style="8" customWidth="1"/>
    <col min="13595" max="13824" width="9.109375" style="8"/>
    <col min="13825" max="13825" width="34.109375" style="8" customWidth="1"/>
    <col min="13826" max="13826" width="7.5546875" style="8" customWidth="1"/>
    <col min="13827" max="13827" width="15.44140625" style="8" customWidth="1"/>
    <col min="13828" max="13828" width="15" style="8" customWidth="1"/>
    <col min="13829" max="13832" width="14.6640625" style="8" customWidth="1"/>
    <col min="13833" max="13833" width="0" style="8" hidden="1" customWidth="1"/>
    <col min="13834" max="13834" width="14.44140625" style="8" customWidth="1"/>
    <col min="13835" max="13835" width="14.109375" style="8" customWidth="1"/>
    <col min="13836" max="13836" width="12.88671875" style="8" customWidth="1"/>
    <col min="13837" max="13837" width="13.109375" style="8" customWidth="1"/>
    <col min="13838" max="13841" width="0" style="8" hidden="1" customWidth="1"/>
    <col min="13842" max="13842" width="13.5546875" style="8" customWidth="1"/>
    <col min="13843" max="13843" width="13.88671875" style="8" customWidth="1"/>
    <col min="13844" max="13844" width="11" style="8" customWidth="1"/>
    <col min="13845" max="13846" width="12.6640625" style="8" customWidth="1"/>
    <col min="13847" max="13847" width="13.109375" style="8" customWidth="1"/>
    <col min="13848" max="13848" width="9.109375" style="8"/>
    <col min="13849" max="13849" width="10" style="8" bestFit="1" customWidth="1"/>
    <col min="13850" max="13850" width="9.109375" style="8" customWidth="1"/>
    <col min="13851" max="14080" width="9.109375" style="8"/>
    <col min="14081" max="14081" width="34.109375" style="8" customWidth="1"/>
    <col min="14082" max="14082" width="7.5546875" style="8" customWidth="1"/>
    <col min="14083" max="14083" width="15.44140625" style="8" customWidth="1"/>
    <col min="14084" max="14084" width="15" style="8" customWidth="1"/>
    <col min="14085" max="14088" width="14.6640625" style="8" customWidth="1"/>
    <col min="14089" max="14089" width="0" style="8" hidden="1" customWidth="1"/>
    <col min="14090" max="14090" width="14.44140625" style="8" customWidth="1"/>
    <col min="14091" max="14091" width="14.109375" style="8" customWidth="1"/>
    <col min="14092" max="14092" width="12.88671875" style="8" customWidth="1"/>
    <col min="14093" max="14093" width="13.109375" style="8" customWidth="1"/>
    <col min="14094" max="14097" width="0" style="8" hidden="1" customWidth="1"/>
    <col min="14098" max="14098" width="13.5546875" style="8" customWidth="1"/>
    <col min="14099" max="14099" width="13.88671875" style="8" customWidth="1"/>
    <col min="14100" max="14100" width="11" style="8" customWidth="1"/>
    <col min="14101" max="14102" width="12.6640625" style="8" customWidth="1"/>
    <col min="14103" max="14103" width="13.109375" style="8" customWidth="1"/>
    <col min="14104" max="14104" width="9.109375" style="8"/>
    <col min="14105" max="14105" width="10" style="8" bestFit="1" customWidth="1"/>
    <col min="14106" max="14106" width="9.109375" style="8" customWidth="1"/>
    <col min="14107" max="14336" width="9.109375" style="8"/>
    <col min="14337" max="14337" width="34.109375" style="8" customWidth="1"/>
    <col min="14338" max="14338" width="7.5546875" style="8" customWidth="1"/>
    <col min="14339" max="14339" width="15.44140625" style="8" customWidth="1"/>
    <col min="14340" max="14340" width="15" style="8" customWidth="1"/>
    <col min="14341" max="14344" width="14.6640625" style="8" customWidth="1"/>
    <col min="14345" max="14345" width="0" style="8" hidden="1" customWidth="1"/>
    <col min="14346" max="14346" width="14.44140625" style="8" customWidth="1"/>
    <col min="14347" max="14347" width="14.109375" style="8" customWidth="1"/>
    <col min="14348" max="14348" width="12.88671875" style="8" customWidth="1"/>
    <col min="14349" max="14349" width="13.109375" style="8" customWidth="1"/>
    <col min="14350" max="14353" width="0" style="8" hidden="1" customWidth="1"/>
    <col min="14354" max="14354" width="13.5546875" style="8" customWidth="1"/>
    <col min="14355" max="14355" width="13.88671875" style="8" customWidth="1"/>
    <col min="14356" max="14356" width="11" style="8" customWidth="1"/>
    <col min="14357" max="14358" width="12.6640625" style="8" customWidth="1"/>
    <col min="14359" max="14359" width="13.109375" style="8" customWidth="1"/>
    <col min="14360" max="14360" width="9.109375" style="8"/>
    <col min="14361" max="14361" width="10" style="8" bestFit="1" customWidth="1"/>
    <col min="14362" max="14362" width="9.109375" style="8" customWidth="1"/>
    <col min="14363" max="14592" width="9.109375" style="8"/>
    <col min="14593" max="14593" width="34.109375" style="8" customWidth="1"/>
    <col min="14594" max="14594" width="7.5546875" style="8" customWidth="1"/>
    <col min="14595" max="14595" width="15.44140625" style="8" customWidth="1"/>
    <col min="14596" max="14596" width="15" style="8" customWidth="1"/>
    <col min="14597" max="14600" width="14.6640625" style="8" customWidth="1"/>
    <col min="14601" max="14601" width="0" style="8" hidden="1" customWidth="1"/>
    <col min="14602" max="14602" width="14.44140625" style="8" customWidth="1"/>
    <col min="14603" max="14603" width="14.109375" style="8" customWidth="1"/>
    <col min="14604" max="14604" width="12.88671875" style="8" customWidth="1"/>
    <col min="14605" max="14605" width="13.109375" style="8" customWidth="1"/>
    <col min="14606" max="14609" width="0" style="8" hidden="1" customWidth="1"/>
    <col min="14610" max="14610" width="13.5546875" style="8" customWidth="1"/>
    <col min="14611" max="14611" width="13.88671875" style="8" customWidth="1"/>
    <col min="14612" max="14612" width="11" style="8" customWidth="1"/>
    <col min="14613" max="14614" width="12.6640625" style="8" customWidth="1"/>
    <col min="14615" max="14615" width="13.109375" style="8" customWidth="1"/>
    <col min="14616" max="14616" width="9.109375" style="8"/>
    <col min="14617" max="14617" width="10" style="8" bestFit="1" customWidth="1"/>
    <col min="14618" max="14618" width="9.109375" style="8" customWidth="1"/>
    <col min="14619" max="14848" width="9.109375" style="8"/>
    <col min="14849" max="14849" width="34.109375" style="8" customWidth="1"/>
    <col min="14850" max="14850" width="7.5546875" style="8" customWidth="1"/>
    <col min="14851" max="14851" width="15.44140625" style="8" customWidth="1"/>
    <col min="14852" max="14852" width="15" style="8" customWidth="1"/>
    <col min="14853" max="14856" width="14.6640625" style="8" customWidth="1"/>
    <col min="14857" max="14857" width="0" style="8" hidden="1" customWidth="1"/>
    <col min="14858" max="14858" width="14.44140625" style="8" customWidth="1"/>
    <col min="14859" max="14859" width="14.109375" style="8" customWidth="1"/>
    <col min="14860" max="14860" width="12.88671875" style="8" customWidth="1"/>
    <col min="14861" max="14861" width="13.109375" style="8" customWidth="1"/>
    <col min="14862" max="14865" width="0" style="8" hidden="1" customWidth="1"/>
    <col min="14866" max="14866" width="13.5546875" style="8" customWidth="1"/>
    <col min="14867" max="14867" width="13.88671875" style="8" customWidth="1"/>
    <col min="14868" max="14868" width="11" style="8" customWidth="1"/>
    <col min="14869" max="14870" width="12.6640625" style="8" customWidth="1"/>
    <col min="14871" max="14871" width="13.109375" style="8" customWidth="1"/>
    <col min="14872" max="14872" width="9.109375" style="8"/>
    <col min="14873" max="14873" width="10" style="8" bestFit="1" customWidth="1"/>
    <col min="14874" max="14874" width="9.109375" style="8" customWidth="1"/>
    <col min="14875" max="15104" width="9.109375" style="8"/>
    <col min="15105" max="15105" width="34.109375" style="8" customWidth="1"/>
    <col min="15106" max="15106" width="7.5546875" style="8" customWidth="1"/>
    <col min="15107" max="15107" width="15.44140625" style="8" customWidth="1"/>
    <col min="15108" max="15108" width="15" style="8" customWidth="1"/>
    <col min="15109" max="15112" width="14.6640625" style="8" customWidth="1"/>
    <col min="15113" max="15113" width="0" style="8" hidden="1" customWidth="1"/>
    <col min="15114" max="15114" width="14.44140625" style="8" customWidth="1"/>
    <col min="15115" max="15115" width="14.109375" style="8" customWidth="1"/>
    <col min="15116" max="15116" width="12.88671875" style="8" customWidth="1"/>
    <col min="15117" max="15117" width="13.109375" style="8" customWidth="1"/>
    <col min="15118" max="15121" width="0" style="8" hidden="1" customWidth="1"/>
    <col min="15122" max="15122" width="13.5546875" style="8" customWidth="1"/>
    <col min="15123" max="15123" width="13.88671875" style="8" customWidth="1"/>
    <col min="15124" max="15124" width="11" style="8" customWidth="1"/>
    <col min="15125" max="15126" width="12.6640625" style="8" customWidth="1"/>
    <col min="15127" max="15127" width="13.109375" style="8" customWidth="1"/>
    <col min="15128" max="15128" width="9.109375" style="8"/>
    <col min="15129" max="15129" width="10" style="8" bestFit="1" customWidth="1"/>
    <col min="15130" max="15130" width="9.109375" style="8" customWidth="1"/>
    <col min="15131" max="15360" width="9.109375" style="8"/>
    <col min="15361" max="15361" width="34.109375" style="8" customWidth="1"/>
    <col min="15362" max="15362" width="7.5546875" style="8" customWidth="1"/>
    <col min="15363" max="15363" width="15.44140625" style="8" customWidth="1"/>
    <col min="15364" max="15364" width="15" style="8" customWidth="1"/>
    <col min="15365" max="15368" width="14.6640625" style="8" customWidth="1"/>
    <col min="15369" max="15369" width="0" style="8" hidden="1" customWidth="1"/>
    <col min="15370" max="15370" width="14.44140625" style="8" customWidth="1"/>
    <col min="15371" max="15371" width="14.109375" style="8" customWidth="1"/>
    <col min="15372" max="15372" width="12.88671875" style="8" customWidth="1"/>
    <col min="15373" max="15373" width="13.109375" style="8" customWidth="1"/>
    <col min="15374" max="15377" width="0" style="8" hidden="1" customWidth="1"/>
    <col min="15378" max="15378" width="13.5546875" style="8" customWidth="1"/>
    <col min="15379" max="15379" width="13.88671875" style="8" customWidth="1"/>
    <col min="15380" max="15380" width="11" style="8" customWidth="1"/>
    <col min="15381" max="15382" width="12.6640625" style="8" customWidth="1"/>
    <col min="15383" max="15383" width="13.109375" style="8" customWidth="1"/>
    <col min="15384" max="15384" width="9.109375" style="8"/>
    <col min="15385" max="15385" width="10" style="8" bestFit="1" customWidth="1"/>
    <col min="15386" max="15386" width="9.109375" style="8" customWidth="1"/>
    <col min="15387" max="15616" width="9.109375" style="8"/>
    <col min="15617" max="15617" width="34.109375" style="8" customWidth="1"/>
    <col min="15618" max="15618" width="7.5546875" style="8" customWidth="1"/>
    <col min="15619" max="15619" width="15.44140625" style="8" customWidth="1"/>
    <col min="15620" max="15620" width="15" style="8" customWidth="1"/>
    <col min="15621" max="15624" width="14.6640625" style="8" customWidth="1"/>
    <col min="15625" max="15625" width="0" style="8" hidden="1" customWidth="1"/>
    <col min="15626" max="15626" width="14.44140625" style="8" customWidth="1"/>
    <col min="15627" max="15627" width="14.109375" style="8" customWidth="1"/>
    <col min="15628" max="15628" width="12.88671875" style="8" customWidth="1"/>
    <col min="15629" max="15629" width="13.109375" style="8" customWidth="1"/>
    <col min="15630" max="15633" width="0" style="8" hidden="1" customWidth="1"/>
    <col min="15634" max="15634" width="13.5546875" style="8" customWidth="1"/>
    <col min="15635" max="15635" width="13.88671875" style="8" customWidth="1"/>
    <col min="15636" max="15636" width="11" style="8" customWidth="1"/>
    <col min="15637" max="15638" width="12.6640625" style="8" customWidth="1"/>
    <col min="15639" max="15639" width="13.109375" style="8" customWidth="1"/>
    <col min="15640" max="15640" width="9.109375" style="8"/>
    <col min="15641" max="15641" width="10" style="8" bestFit="1" customWidth="1"/>
    <col min="15642" max="15642" width="9.109375" style="8" customWidth="1"/>
    <col min="15643" max="15872" width="9.109375" style="8"/>
    <col min="15873" max="15873" width="34.109375" style="8" customWidth="1"/>
    <col min="15874" max="15874" width="7.5546875" style="8" customWidth="1"/>
    <col min="15875" max="15875" width="15.44140625" style="8" customWidth="1"/>
    <col min="15876" max="15876" width="15" style="8" customWidth="1"/>
    <col min="15877" max="15880" width="14.6640625" style="8" customWidth="1"/>
    <col min="15881" max="15881" width="0" style="8" hidden="1" customWidth="1"/>
    <col min="15882" max="15882" width="14.44140625" style="8" customWidth="1"/>
    <col min="15883" max="15883" width="14.109375" style="8" customWidth="1"/>
    <col min="15884" max="15884" width="12.88671875" style="8" customWidth="1"/>
    <col min="15885" max="15885" width="13.109375" style="8" customWidth="1"/>
    <col min="15886" max="15889" width="0" style="8" hidden="1" customWidth="1"/>
    <col min="15890" max="15890" width="13.5546875" style="8" customWidth="1"/>
    <col min="15891" max="15891" width="13.88671875" style="8" customWidth="1"/>
    <col min="15892" max="15892" width="11" style="8" customWidth="1"/>
    <col min="15893" max="15894" width="12.6640625" style="8" customWidth="1"/>
    <col min="15895" max="15895" width="13.109375" style="8" customWidth="1"/>
    <col min="15896" max="15896" width="9.109375" style="8"/>
    <col min="15897" max="15897" width="10" style="8" bestFit="1" customWidth="1"/>
    <col min="15898" max="15898" width="9.109375" style="8" customWidth="1"/>
    <col min="15899" max="16128" width="9.109375" style="8"/>
    <col min="16129" max="16129" width="34.109375" style="8" customWidth="1"/>
    <col min="16130" max="16130" width="7.5546875" style="8" customWidth="1"/>
    <col min="16131" max="16131" width="15.44140625" style="8" customWidth="1"/>
    <col min="16132" max="16132" width="15" style="8" customWidth="1"/>
    <col min="16133" max="16136" width="14.6640625" style="8" customWidth="1"/>
    <col min="16137" max="16137" width="0" style="8" hidden="1" customWidth="1"/>
    <col min="16138" max="16138" width="14.44140625" style="8" customWidth="1"/>
    <col min="16139" max="16139" width="14.109375" style="8" customWidth="1"/>
    <col min="16140" max="16140" width="12.88671875" style="8" customWidth="1"/>
    <col min="16141" max="16141" width="13.109375" style="8" customWidth="1"/>
    <col min="16142" max="16145" width="0" style="8" hidden="1" customWidth="1"/>
    <col min="16146" max="16146" width="13.5546875" style="8" customWidth="1"/>
    <col min="16147" max="16147" width="13.88671875" style="8" customWidth="1"/>
    <col min="16148" max="16148" width="11" style="8" customWidth="1"/>
    <col min="16149" max="16150" width="12.6640625" style="8" customWidth="1"/>
    <col min="16151" max="16151" width="13.109375" style="8" customWidth="1"/>
    <col min="16152" max="16152" width="9.109375" style="8"/>
    <col min="16153" max="16153" width="10" style="8" bestFit="1" customWidth="1"/>
    <col min="16154" max="16154" width="9.109375" style="8" customWidth="1"/>
    <col min="16155" max="16384" width="9.109375" style="8"/>
  </cols>
  <sheetData>
    <row r="1" spans="1:23" s="2" customFormat="1" ht="22.8" x14ac:dyDescent="0.25">
      <c r="A1" s="1"/>
      <c r="B1" s="1"/>
      <c r="C1" s="1"/>
      <c r="D1" s="224" t="s">
        <v>194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</row>
    <row r="2" spans="1:23" s="2" customFormat="1" ht="17.39999999999999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17.399999999999999" x14ac:dyDescent="0.25">
      <c r="A3" s="228" t="s">
        <v>218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</row>
    <row r="4" spans="1:23" ht="18.600000000000001" thickBot="1" x14ac:dyDescent="0.4">
      <c r="A4" s="4" t="s">
        <v>0</v>
      </c>
      <c r="B4" s="5"/>
      <c r="C4" s="5"/>
      <c r="D4" s="5"/>
      <c r="E4" s="5"/>
      <c r="F4" s="5"/>
      <c r="G4" s="173"/>
      <c r="H4" s="6"/>
      <c r="I4" s="6"/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7"/>
      <c r="V4" s="6"/>
      <c r="W4" s="5"/>
    </row>
    <row r="5" spans="1:23" ht="13.8" thickBot="1" x14ac:dyDescent="0.3">
      <c r="A5" s="229"/>
      <c r="B5" s="232" t="s">
        <v>1</v>
      </c>
      <c r="C5" s="247" t="s">
        <v>217</v>
      </c>
      <c r="D5" s="247"/>
      <c r="E5" s="247"/>
      <c r="F5" s="248"/>
      <c r="G5" s="235" t="s">
        <v>196</v>
      </c>
      <c r="H5" s="238" t="s">
        <v>213</v>
      </c>
      <c r="I5" s="241" t="s">
        <v>2</v>
      </c>
      <c r="J5" s="242"/>
      <c r="K5" s="225" t="s">
        <v>3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7"/>
    </row>
    <row r="6" spans="1:23" x14ac:dyDescent="0.25">
      <c r="A6" s="230"/>
      <c r="B6" s="233"/>
      <c r="C6" s="243" t="s">
        <v>195</v>
      </c>
      <c r="D6" s="221" t="s">
        <v>200</v>
      </c>
      <c r="E6" s="249" t="s">
        <v>197</v>
      </c>
      <c r="F6" s="250"/>
      <c r="G6" s="236"/>
      <c r="H6" s="239"/>
      <c r="I6" s="213" t="s">
        <v>4</v>
      </c>
      <c r="J6" s="202" t="s">
        <v>5</v>
      </c>
      <c r="K6" s="216" t="s">
        <v>6</v>
      </c>
      <c r="L6" s="219" t="s">
        <v>7</v>
      </c>
      <c r="M6" s="220"/>
      <c r="N6" s="196" t="s">
        <v>211</v>
      </c>
      <c r="O6" s="207" t="s">
        <v>9</v>
      </c>
      <c r="P6" s="210" t="s">
        <v>10</v>
      </c>
      <c r="Q6" s="9" t="s">
        <v>11</v>
      </c>
      <c r="R6" s="94" t="s">
        <v>12</v>
      </c>
      <c r="S6" s="251" t="s">
        <v>13</v>
      </c>
      <c r="T6" s="254" t="s">
        <v>11</v>
      </c>
      <c r="U6" s="255"/>
      <c r="V6" s="258" t="s">
        <v>8</v>
      </c>
      <c r="W6" s="202" t="s">
        <v>14</v>
      </c>
    </row>
    <row r="7" spans="1:23" x14ac:dyDescent="0.25">
      <c r="A7" s="230"/>
      <c r="B7" s="233"/>
      <c r="C7" s="244"/>
      <c r="D7" s="246"/>
      <c r="E7" s="200" t="s">
        <v>198</v>
      </c>
      <c r="F7" s="200" t="s">
        <v>199</v>
      </c>
      <c r="G7" s="236"/>
      <c r="H7" s="239"/>
      <c r="I7" s="214"/>
      <c r="J7" s="203"/>
      <c r="K7" s="217"/>
      <c r="L7" s="205" t="s">
        <v>15</v>
      </c>
      <c r="M7" s="200" t="s">
        <v>16</v>
      </c>
      <c r="N7" s="197"/>
      <c r="O7" s="208"/>
      <c r="P7" s="211"/>
      <c r="Q7" s="221" t="s">
        <v>17</v>
      </c>
      <c r="R7" s="222" t="s">
        <v>18</v>
      </c>
      <c r="S7" s="252"/>
      <c r="T7" s="256"/>
      <c r="U7" s="257"/>
      <c r="V7" s="259"/>
      <c r="W7" s="203"/>
    </row>
    <row r="8" spans="1:23" ht="40.200000000000003" thickBot="1" x14ac:dyDescent="0.3">
      <c r="A8" s="231"/>
      <c r="B8" s="234"/>
      <c r="C8" s="245"/>
      <c r="D8" s="261"/>
      <c r="E8" s="201"/>
      <c r="F8" s="201"/>
      <c r="G8" s="237"/>
      <c r="H8" s="240"/>
      <c r="I8" s="215"/>
      <c r="J8" s="204"/>
      <c r="K8" s="218"/>
      <c r="L8" s="206"/>
      <c r="M8" s="201"/>
      <c r="N8" s="198"/>
      <c r="O8" s="209"/>
      <c r="P8" s="212"/>
      <c r="Q8" s="261"/>
      <c r="R8" s="223"/>
      <c r="S8" s="253"/>
      <c r="T8" s="10" t="s">
        <v>19</v>
      </c>
      <c r="U8" s="11" t="s">
        <v>20</v>
      </c>
      <c r="V8" s="260"/>
      <c r="W8" s="204"/>
    </row>
    <row r="9" spans="1:23" s="13" customFormat="1" ht="21" thickBot="1" x14ac:dyDescent="0.25">
      <c r="A9" s="164"/>
      <c r="B9" s="165">
        <v>1</v>
      </c>
      <c r="C9" s="76">
        <v>2</v>
      </c>
      <c r="D9" s="76">
        <v>3</v>
      </c>
      <c r="E9" s="77" t="s">
        <v>215</v>
      </c>
      <c r="F9" s="77" t="s">
        <v>216</v>
      </c>
      <c r="G9" s="166">
        <v>5</v>
      </c>
      <c r="H9" s="167">
        <v>6</v>
      </c>
      <c r="I9" s="168" t="s">
        <v>21</v>
      </c>
      <c r="J9" s="169" t="s">
        <v>22</v>
      </c>
      <c r="K9" s="167" t="s">
        <v>23</v>
      </c>
      <c r="L9" s="12">
        <v>11</v>
      </c>
      <c r="M9" s="170">
        <v>12</v>
      </c>
      <c r="N9" s="170">
        <v>13</v>
      </c>
      <c r="O9" s="76">
        <v>14</v>
      </c>
      <c r="P9" s="167">
        <v>15</v>
      </c>
      <c r="Q9" s="12">
        <v>16</v>
      </c>
      <c r="R9" s="76">
        <v>17</v>
      </c>
      <c r="S9" s="167">
        <v>18</v>
      </c>
      <c r="T9" s="165">
        <v>19</v>
      </c>
      <c r="U9" s="171">
        <v>20</v>
      </c>
      <c r="V9" s="165">
        <v>21</v>
      </c>
      <c r="W9" s="171">
        <v>23</v>
      </c>
    </row>
    <row r="10" spans="1:23" ht="26.4" x14ac:dyDescent="0.25">
      <c r="A10" s="121" t="s">
        <v>24</v>
      </c>
      <c r="B10" s="137"/>
      <c r="C10" s="161"/>
      <c r="D10" s="161"/>
      <c r="E10" s="14"/>
      <c r="F10" s="14"/>
      <c r="G10" s="138"/>
      <c r="H10" s="15"/>
      <c r="I10" s="137"/>
      <c r="J10" s="138"/>
      <c r="K10" s="15"/>
      <c r="L10" s="17" t="s">
        <v>25</v>
      </c>
      <c r="M10" s="89" t="s">
        <v>212</v>
      </c>
      <c r="N10" s="161" t="s">
        <v>26</v>
      </c>
      <c r="O10" s="161" t="s">
        <v>26</v>
      </c>
      <c r="P10" s="15">
        <v>4229900</v>
      </c>
      <c r="Q10" s="16"/>
      <c r="R10" s="14"/>
      <c r="S10" s="101" t="s">
        <v>212</v>
      </c>
      <c r="T10" s="105" t="s">
        <v>212</v>
      </c>
      <c r="U10" s="106" t="s">
        <v>212</v>
      </c>
      <c r="V10" s="105" t="s">
        <v>212</v>
      </c>
      <c r="W10" s="106" t="s">
        <v>212</v>
      </c>
    </row>
    <row r="11" spans="1:23" ht="13.8" thickBot="1" x14ac:dyDescent="0.3">
      <c r="A11" s="122" t="s">
        <v>27</v>
      </c>
      <c r="B11" s="20"/>
      <c r="C11" s="160"/>
      <c r="D11" s="160"/>
      <c r="E11" s="162"/>
      <c r="F11" s="162"/>
      <c r="G11" s="93"/>
      <c r="H11" s="18"/>
      <c r="I11" s="20"/>
      <c r="J11" s="93"/>
      <c r="K11" s="18"/>
      <c r="L11" s="175"/>
      <c r="M11" s="19" t="s">
        <v>28</v>
      </c>
      <c r="N11" s="160"/>
      <c r="O11" s="162"/>
      <c r="P11" s="18"/>
      <c r="Q11" s="163"/>
      <c r="R11" s="162">
        <v>99100</v>
      </c>
      <c r="S11" s="18"/>
      <c r="T11" s="174"/>
      <c r="U11" s="172" t="s">
        <v>219</v>
      </c>
      <c r="V11" s="20"/>
      <c r="W11" s="93"/>
    </row>
    <row r="12" spans="1:23" ht="23.4" thickBot="1" x14ac:dyDescent="0.3">
      <c r="A12" s="123" t="s">
        <v>214</v>
      </c>
      <c r="B12" s="107"/>
      <c r="C12" s="21"/>
      <c r="D12" s="21"/>
      <c r="E12" s="22"/>
      <c r="F12" s="22"/>
      <c r="G12" s="25"/>
      <c r="H12" s="23">
        <f>I12+J12</f>
        <v>89937162.320000008</v>
      </c>
      <c r="I12" s="107">
        <f>L12</f>
        <v>78248319.400000006</v>
      </c>
      <c r="J12" s="25">
        <f>M12+S12</f>
        <v>11688842.92</v>
      </c>
      <c r="K12" s="23">
        <f>L12+M12</f>
        <v>78248319.400000006</v>
      </c>
      <c r="L12" s="24">
        <v>78248319.400000006</v>
      </c>
      <c r="M12" s="24"/>
      <c r="N12" s="24" t="e">
        <f>[1]Ав!M11+[1]Вах!M11+'[1]Вах авт'!M11+[1]Кир!M11+[1]Мос!M11+'[1]НС бюд'!M11+'[1]НС авт'!M11+'[1]Прив бюд'!M11+'[1]Прив авт'!M11+'[1]Сов бюд'!M11+'[1]Сов авт'!M11</f>
        <v>#REF!</v>
      </c>
      <c r="O12" s="22"/>
      <c r="P12" s="23"/>
      <c r="Q12" s="24"/>
      <c r="R12" s="22"/>
      <c r="S12" s="23">
        <f>T12+U12</f>
        <v>11688842.92</v>
      </c>
      <c r="T12" s="107">
        <v>11688842.92</v>
      </c>
      <c r="U12" s="108"/>
      <c r="V12" s="107"/>
      <c r="W12" s="25"/>
    </row>
    <row r="13" spans="1:23" s="30" customFormat="1" ht="13.8" thickBot="1" x14ac:dyDescent="0.3">
      <c r="A13" s="124" t="s">
        <v>29</v>
      </c>
      <c r="B13" s="139"/>
      <c r="C13" s="29">
        <f>C14+C29+C35+C107+C113+C114</f>
        <v>91947249.579999998</v>
      </c>
      <c r="D13" s="29">
        <f t="shared" ref="D13:F13" si="0">D14+D29+D35+D107+D113+D114</f>
        <v>86207047.25999999</v>
      </c>
      <c r="E13" s="29">
        <f t="shared" si="0"/>
        <v>68483999.649999991</v>
      </c>
      <c r="F13" s="29">
        <f t="shared" si="0"/>
        <v>0</v>
      </c>
      <c r="G13" s="29">
        <f>G14+G29+G35+G107+G113+G114</f>
        <v>97942333.450000003</v>
      </c>
      <c r="H13" s="27">
        <f>I13+J13</f>
        <v>97942333.450000003</v>
      </c>
      <c r="I13" s="28">
        <f>I14+I29+I35+I107+I113+I114</f>
        <v>78248319.400000006</v>
      </c>
      <c r="J13" s="29">
        <f>J14+J29+J35+J107+J113+J114</f>
        <v>19694014.049999997</v>
      </c>
      <c r="K13" s="27">
        <f>L13+M13</f>
        <v>78248319.400000006</v>
      </c>
      <c r="L13" s="26">
        <f>L14+L29+L35+L107+L113+L114</f>
        <v>78248319.400000006</v>
      </c>
      <c r="M13" s="26">
        <f>M14+M29+M35+M107+M113+M114</f>
        <v>0</v>
      </c>
      <c r="N13" s="26">
        <f>N14+N29+N35+N107+N113+N114</f>
        <v>0</v>
      </c>
      <c r="O13" s="26">
        <f>O14+O29+O35+O107+O113+O114</f>
        <v>0</v>
      </c>
      <c r="P13" s="27"/>
      <c r="Q13" s="26">
        <f>Q14+Q29+Q35+Q107+Q113+Q114</f>
        <v>0</v>
      </c>
      <c r="R13" s="95">
        <f>R14+R29+R35+R107+R113+R114</f>
        <v>0</v>
      </c>
      <c r="S13" s="27">
        <f>T13+U13</f>
        <v>11688842.92</v>
      </c>
      <c r="T13" s="28">
        <f>T14+T29+T35+T107+T113+T114</f>
        <v>11688842.92</v>
      </c>
      <c r="U13" s="29">
        <f>U14+U29+U35+U107+U113+U114</f>
        <v>0</v>
      </c>
      <c r="V13" s="28">
        <f>V14+V29+V35+V107+V113+V114</f>
        <v>2161970.2199999997</v>
      </c>
      <c r="W13" s="29">
        <f>W14+W29+W35+W107+W113+W114</f>
        <v>5843200.9100000001</v>
      </c>
    </row>
    <row r="14" spans="1:23" s="36" customFormat="1" ht="13.8" thickBot="1" x14ac:dyDescent="0.3">
      <c r="A14" s="125" t="s">
        <v>30</v>
      </c>
      <c r="B14" s="140"/>
      <c r="C14" s="31">
        <f>C15+C20+C24</f>
        <v>76035001.670000002</v>
      </c>
      <c r="D14" s="31">
        <f t="shared" ref="D14:O14" si="1">D15+D20+D24</f>
        <v>70691443.829999998</v>
      </c>
      <c r="E14" s="31">
        <f>E15+E20+E24</f>
        <v>63109329.179999992</v>
      </c>
      <c r="F14" s="31">
        <f t="shared" si="1"/>
        <v>0</v>
      </c>
      <c r="G14" s="35">
        <f>G15+G20+G24</f>
        <v>78615509.219999999</v>
      </c>
      <c r="H14" s="32">
        <f t="shared" si="1"/>
        <v>78615509.219999999</v>
      </c>
      <c r="I14" s="34">
        <f t="shared" si="1"/>
        <v>69924414.079999998</v>
      </c>
      <c r="J14" s="35">
        <f t="shared" si="1"/>
        <v>8691095.1399999987</v>
      </c>
      <c r="K14" s="34">
        <f t="shared" si="1"/>
        <v>69924414.079999998</v>
      </c>
      <c r="L14" s="31">
        <f t="shared" si="1"/>
        <v>69924414.079999998</v>
      </c>
      <c r="M14" s="31">
        <f t="shared" si="1"/>
        <v>0</v>
      </c>
      <c r="N14" s="31">
        <f t="shared" si="1"/>
        <v>0</v>
      </c>
      <c r="O14" s="31">
        <f t="shared" si="1"/>
        <v>0</v>
      </c>
      <c r="P14" s="32"/>
      <c r="Q14" s="31">
        <f t="shared" ref="Q14:W14" si="2">Q15+Q20+Q24</f>
        <v>0</v>
      </c>
      <c r="R14" s="33">
        <f t="shared" si="2"/>
        <v>0</v>
      </c>
      <c r="S14" s="32">
        <f t="shared" si="2"/>
        <v>6529124.9199999999</v>
      </c>
      <c r="T14" s="34">
        <f t="shared" si="2"/>
        <v>6529124.9199999999</v>
      </c>
      <c r="U14" s="35">
        <f t="shared" si="2"/>
        <v>0</v>
      </c>
      <c r="V14" s="34">
        <f t="shared" si="2"/>
        <v>2161970.2199999997</v>
      </c>
      <c r="W14" s="35">
        <f t="shared" si="2"/>
        <v>0</v>
      </c>
    </row>
    <row r="15" spans="1:23" s="42" customFormat="1" x14ac:dyDescent="0.25">
      <c r="A15" s="126" t="s">
        <v>31</v>
      </c>
      <c r="B15" s="141"/>
      <c r="C15" s="37">
        <f>SUM(C16:C19)</f>
        <v>58398618.800000004</v>
      </c>
      <c r="D15" s="37">
        <f t="shared" ref="D15:F15" si="3">SUM(D16:D19)</f>
        <v>54717278.68</v>
      </c>
      <c r="E15" s="37">
        <f>SUM(E16:E19)</f>
        <v>48841043.709999993</v>
      </c>
      <c r="F15" s="37">
        <f t="shared" si="3"/>
        <v>0</v>
      </c>
      <c r="G15" s="41">
        <f>SUM(G16:G19)</f>
        <v>60380575.439999998</v>
      </c>
      <c r="H15" s="38">
        <f t="shared" ref="H15:H28" si="4">I15+J15</f>
        <v>60380575.440000005</v>
      </c>
      <c r="I15" s="40">
        <f>SUM(I16:I19)</f>
        <v>53705387.160000004</v>
      </c>
      <c r="J15" s="41">
        <f>SUM(J16:J19)</f>
        <v>6675188.2799999993</v>
      </c>
      <c r="K15" s="38">
        <f>L15+M15</f>
        <v>53705387.160000004</v>
      </c>
      <c r="L15" s="37">
        <f>SUM(L16:L19)</f>
        <v>53705387.160000004</v>
      </c>
      <c r="M15" s="37">
        <f>SUM(M16:M19)</f>
        <v>0</v>
      </c>
      <c r="N15" s="37">
        <f>SUM(N16:N19)</f>
        <v>0</v>
      </c>
      <c r="O15" s="37">
        <f>SUM(O16:O19)</f>
        <v>0</v>
      </c>
      <c r="P15" s="39"/>
      <c r="Q15" s="37">
        <f>SUM(Q16:Q19)</f>
        <v>0</v>
      </c>
      <c r="R15" s="96">
        <f>SUM(R16:R19)</f>
        <v>0</v>
      </c>
      <c r="S15" s="38">
        <f>T15+U15</f>
        <v>5014688.88</v>
      </c>
      <c r="T15" s="40">
        <f>SUM(T16:T19)</f>
        <v>5014688.88</v>
      </c>
      <c r="U15" s="41">
        <f>SUM(U16:U19)</f>
        <v>0</v>
      </c>
      <c r="V15" s="40">
        <f>SUM(V16:V19)</f>
        <v>1660499.4</v>
      </c>
      <c r="W15" s="41">
        <f>SUM(W16:W19)</f>
        <v>0</v>
      </c>
    </row>
    <row r="16" spans="1:23" s="49" customFormat="1" x14ac:dyDescent="0.25">
      <c r="A16" s="127" t="s">
        <v>32</v>
      </c>
      <c r="B16" s="142" t="s">
        <v>33</v>
      </c>
      <c r="C16" s="43">
        <f>410887.86+46780424.7</f>
        <v>47191312.560000002</v>
      </c>
      <c r="D16" s="176">
        <v>44543526.799999997</v>
      </c>
      <c r="E16" s="43">
        <v>44543526.799999997</v>
      </c>
      <c r="F16" s="43"/>
      <c r="G16" s="47">
        <f>48746830.92</f>
        <v>48746830.920000002</v>
      </c>
      <c r="H16" s="39">
        <f t="shared" si="4"/>
        <v>48746830.920000002</v>
      </c>
      <c r="I16" s="46">
        <f>L16</f>
        <v>48746830.920000002</v>
      </c>
      <c r="J16" s="47">
        <f>M16+N16+S16+V16+W16</f>
        <v>0</v>
      </c>
      <c r="K16" s="39">
        <f>L16+M16</f>
        <v>48746830.920000002</v>
      </c>
      <c r="L16" s="43">
        <v>48746830.920000002</v>
      </c>
      <c r="M16" s="43"/>
      <c r="N16" s="43"/>
      <c r="O16" s="44"/>
      <c r="P16" s="45"/>
      <c r="Q16" s="43"/>
      <c r="R16" s="44"/>
      <c r="S16" s="39">
        <f t="shared" ref="S16:S82" si="5">T16+U16</f>
        <v>0</v>
      </c>
      <c r="T16" s="46"/>
      <c r="U16" s="47"/>
      <c r="V16" s="46"/>
      <c r="W16" s="47"/>
    </row>
    <row r="17" spans="1:23" s="49" customFormat="1" ht="24" x14ac:dyDescent="0.25">
      <c r="A17" s="127" t="s">
        <v>34</v>
      </c>
      <c r="B17" s="142" t="s">
        <v>35</v>
      </c>
      <c r="C17" s="43">
        <f>4522988.6+99312+4756527.72</f>
        <v>9378828.3200000003</v>
      </c>
      <c r="D17" s="176">
        <v>8544878.0700000003</v>
      </c>
      <c r="E17" s="43">
        <v>4297516.91</v>
      </c>
      <c r="F17" s="43"/>
      <c r="G17" s="47">
        <f>4958556.24+4825906.8</f>
        <v>9784463.0399999991</v>
      </c>
      <c r="H17" s="39">
        <f t="shared" si="4"/>
        <v>9784463.0399999991</v>
      </c>
      <c r="I17" s="46">
        <f t="shared" ref="I17:I28" si="6">L17</f>
        <v>4958556.24</v>
      </c>
      <c r="J17" s="47">
        <f t="shared" ref="J17:J28" si="7">M17+N17+S17+V17+W17</f>
        <v>4825906.8</v>
      </c>
      <c r="K17" s="39">
        <f t="shared" ref="K17:K34" si="8">L17+M17</f>
        <v>4958556.24</v>
      </c>
      <c r="L17" s="43">
        <v>4958556.24</v>
      </c>
      <c r="M17" s="43"/>
      <c r="N17" s="43"/>
      <c r="O17" s="44"/>
      <c r="P17" s="45"/>
      <c r="Q17" s="43"/>
      <c r="R17" s="44"/>
      <c r="S17" s="39">
        <f t="shared" si="5"/>
        <v>3165407.4</v>
      </c>
      <c r="T17" s="46">
        <f>4825906.8-1660499.4</f>
        <v>3165407.4</v>
      </c>
      <c r="U17" s="47"/>
      <c r="V17" s="46">
        <v>1660499.4</v>
      </c>
      <c r="W17" s="47"/>
    </row>
    <row r="18" spans="1:23" s="49" customFormat="1" x14ac:dyDescent="0.25">
      <c r="A18" s="127"/>
      <c r="B18" s="142"/>
      <c r="C18" s="43"/>
      <c r="D18" s="176"/>
      <c r="E18" s="43"/>
      <c r="F18" s="43"/>
      <c r="G18" s="47"/>
      <c r="H18" s="39">
        <f t="shared" si="4"/>
        <v>0</v>
      </c>
      <c r="I18" s="46">
        <f t="shared" si="6"/>
        <v>0</v>
      </c>
      <c r="J18" s="47">
        <f t="shared" si="7"/>
        <v>0</v>
      </c>
      <c r="K18" s="39">
        <f t="shared" si="8"/>
        <v>0</v>
      </c>
      <c r="L18" s="43"/>
      <c r="M18" s="43"/>
      <c r="N18" s="44"/>
      <c r="O18" s="44"/>
      <c r="P18" s="45"/>
      <c r="Q18" s="43"/>
      <c r="R18" s="44"/>
      <c r="S18" s="39">
        <f t="shared" si="5"/>
        <v>0</v>
      </c>
      <c r="T18" s="46"/>
      <c r="U18" s="47"/>
      <c r="V18" s="46"/>
      <c r="W18" s="47"/>
    </row>
    <row r="19" spans="1:23" s="49" customFormat="1" x14ac:dyDescent="0.25">
      <c r="A19" s="127" t="s">
        <v>36</v>
      </c>
      <c r="B19" s="142" t="s">
        <v>37</v>
      </c>
      <c r="C19" s="43">
        <v>1828477.92</v>
      </c>
      <c r="D19" s="176">
        <v>1628873.81</v>
      </c>
      <c r="E19" s="43"/>
      <c r="F19" s="43"/>
      <c r="G19" s="47">
        <v>1849281.48</v>
      </c>
      <c r="H19" s="39">
        <f t="shared" si="4"/>
        <v>1849281.48</v>
      </c>
      <c r="I19" s="46">
        <f t="shared" si="6"/>
        <v>0</v>
      </c>
      <c r="J19" s="47">
        <f t="shared" si="7"/>
        <v>1849281.48</v>
      </c>
      <c r="K19" s="39">
        <f t="shared" si="8"/>
        <v>0</v>
      </c>
      <c r="L19" s="43"/>
      <c r="M19" s="43"/>
      <c r="N19" s="44"/>
      <c r="O19" s="44"/>
      <c r="P19" s="45"/>
      <c r="Q19" s="43"/>
      <c r="R19" s="44"/>
      <c r="S19" s="39">
        <f t="shared" si="5"/>
        <v>1849281.48</v>
      </c>
      <c r="T19" s="46">
        <f>G19</f>
        <v>1849281.48</v>
      </c>
      <c r="U19" s="47"/>
      <c r="V19" s="46"/>
      <c r="W19" s="47"/>
    </row>
    <row r="20" spans="1:23" s="42" customFormat="1" x14ac:dyDescent="0.25">
      <c r="A20" s="128" t="s">
        <v>38</v>
      </c>
      <c r="B20" s="143"/>
      <c r="C20" s="50">
        <f>C21+C23+C22</f>
        <v>0</v>
      </c>
      <c r="D20" s="50">
        <f>D21+D23+D22</f>
        <v>0</v>
      </c>
      <c r="E20" s="50">
        <f t="shared" ref="E20:F20" si="9">E21+E23+E22</f>
        <v>0</v>
      </c>
      <c r="F20" s="50">
        <f t="shared" si="9"/>
        <v>0</v>
      </c>
      <c r="G20" s="52">
        <f>G21+G23+G22</f>
        <v>0</v>
      </c>
      <c r="H20" s="38">
        <f t="shared" si="4"/>
        <v>0</v>
      </c>
      <c r="I20" s="51">
        <f>I21+I23+I22</f>
        <v>0</v>
      </c>
      <c r="J20" s="52">
        <f>J21+J23+J22</f>
        <v>0</v>
      </c>
      <c r="K20" s="38">
        <f>L20+M20</f>
        <v>0</v>
      </c>
      <c r="L20" s="50">
        <f>L21+L23+L22</f>
        <v>0</v>
      </c>
      <c r="M20" s="50">
        <f>M21+M23+M22</f>
        <v>0</v>
      </c>
      <c r="N20" s="50">
        <f>N21+N23+N22</f>
        <v>0</v>
      </c>
      <c r="O20" s="50">
        <f>O21+O23+O22</f>
        <v>0</v>
      </c>
      <c r="P20" s="45"/>
      <c r="Q20" s="50">
        <f>Q21+Q23+Q22</f>
        <v>0</v>
      </c>
      <c r="R20" s="97">
        <f>R21+R23+R22</f>
        <v>0</v>
      </c>
      <c r="S20" s="38">
        <f t="shared" si="5"/>
        <v>0</v>
      </c>
      <c r="T20" s="51">
        <f>T21+T23+T22</f>
        <v>0</v>
      </c>
      <c r="U20" s="52">
        <f>U21+U23+U22</f>
        <v>0</v>
      </c>
      <c r="V20" s="51">
        <f>V21+V23+V22</f>
        <v>0</v>
      </c>
      <c r="W20" s="52">
        <f>W21+W23+W22</f>
        <v>0</v>
      </c>
    </row>
    <row r="21" spans="1:23" s="49" customFormat="1" ht="36" x14ac:dyDescent="0.25">
      <c r="A21" s="127" t="s">
        <v>39</v>
      </c>
      <c r="B21" s="142" t="s">
        <v>40</v>
      </c>
      <c r="C21" s="43"/>
      <c r="D21" s="176"/>
      <c r="E21" s="43"/>
      <c r="F21" s="43"/>
      <c r="G21" s="47"/>
      <c r="H21" s="39">
        <f t="shared" si="4"/>
        <v>0</v>
      </c>
      <c r="I21" s="46">
        <f t="shared" si="6"/>
        <v>0</v>
      </c>
      <c r="J21" s="47">
        <f t="shared" si="7"/>
        <v>0</v>
      </c>
      <c r="K21" s="39">
        <f t="shared" si="8"/>
        <v>0</v>
      </c>
      <c r="L21" s="43"/>
      <c r="M21" s="43"/>
      <c r="N21" s="44"/>
      <c r="O21" s="44"/>
      <c r="P21" s="45"/>
      <c r="Q21" s="43"/>
      <c r="R21" s="44"/>
      <c r="S21" s="39">
        <f t="shared" si="5"/>
        <v>0</v>
      </c>
      <c r="T21" s="46"/>
      <c r="U21" s="47"/>
      <c r="V21" s="46"/>
      <c r="W21" s="47"/>
    </row>
    <row r="22" spans="1:23" s="49" customFormat="1" ht="24" x14ac:dyDescent="0.25">
      <c r="A22" s="127" t="s">
        <v>41</v>
      </c>
      <c r="B22" s="142" t="s">
        <v>42</v>
      </c>
      <c r="C22" s="43"/>
      <c r="D22" s="176"/>
      <c r="E22" s="43"/>
      <c r="F22" s="43"/>
      <c r="G22" s="47"/>
      <c r="H22" s="39">
        <f t="shared" si="4"/>
        <v>0</v>
      </c>
      <c r="I22" s="46">
        <f t="shared" si="6"/>
        <v>0</v>
      </c>
      <c r="J22" s="47">
        <f t="shared" si="7"/>
        <v>0</v>
      </c>
      <c r="K22" s="39">
        <f t="shared" si="8"/>
        <v>0</v>
      </c>
      <c r="L22" s="43"/>
      <c r="M22" s="43"/>
      <c r="N22" s="44"/>
      <c r="O22" s="44"/>
      <c r="P22" s="45"/>
      <c r="Q22" s="43"/>
      <c r="R22" s="44"/>
      <c r="S22" s="39">
        <f t="shared" si="5"/>
        <v>0</v>
      </c>
      <c r="T22" s="46"/>
      <c r="U22" s="47"/>
      <c r="V22" s="46"/>
      <c r="W22" s="47"/>
    </row>
    <row r="23" spans="1:23" s="49" customFormat="1" ht="24" x14ac:dyDescent="0.25">
      <c r="A23" s="127" t="s">
        <v>43</v>
      </c>
      <c r="B23" s="142" t="s">
        <v>201</v>
      </c>
      <c r="C23" s="43"/>
      <c r="D23" s="176"/>
      <c r="E23" s="43"/>
      <c r="F23" s="43"/>
      <c r="G23" s="47"/>
      <c r="H23" s="39">
        <f t="shared" si="4"/>
        <v>0</v>
      </c>
      <c r="I23" s="46">
        <f t="shared" si="6"/>
        <v>0</v>
      </c>
      <c r="J23" s="47">
        <f t="shared" si="7"/>
        <v>0</v>
      </c>
      <c r="K23" s="39">
        <f t="shared" si="8"/>
        <v>0</v>
      </c>
      <c r="L23" s="43"/>
      <c r="M23" s="43"/>
      <c r="N23" s="44"/>
      <c r="O23" s="44"/>
      <c r="P23" s="45"/>
      <c r="Q23" s="43"/>
      <c r="R23" s="44"/>
      <c r="S23" s="39">
        <f t="shared" si="5"/>
        <v>0</v>
      </c>
      <c r="T23" s="46"/>
      <c r="U23" s="47"/>
      <c r="V23" s="46"/>
      <c r="W23" s="47"/>
    </row>
    <row r="24" spans="1:23" s="42" customFormat="1" x14ac:dyDescent="0.25">
      <c r="A24" s="128" t="s">
        <v>44</v>
      </c>
      <c r="B24" s="143"/>
      <c r="C24" s="37">
        <f>SUM(C25:C28)</f>
        <v>17636382.869999997</v>
      </c>
      <c r="D24" s="37">
        <f t="shared" ref="D24:F24" si="10">SUM(D25:D28)</f>
        <v>15974165.149999999</v>
      </c>
      <c r="E24" s="37">
        <f t="shared" si="10"/>
        <v>14268285.469999999</v>
      </c>
      <c r="F24" s="37">
        <f t="shared" si="10"/>
        <v>0</v>
      </c>
      <c r="G24" s="41">
        <f>SUM(G25:G28)</f>
        <v>18234933.780000001</v>
      </c>
      <c r="H24" s="38">
        <f t="shared" si="4"/>
        <v>18234933.780000001</v>
      </c>
      <c r="I24" s="40">
        <f>SUM(I25:I28)</f>
        <v>16219026.92</v>
      </c>
      <c r="J24" s="41">
        <f>SUM(J25:J28)</f>
        <v>2015906.86</v>
      </c>
      <c r="K24" s="38">
        <f>L24+M24</f>
        <v>16219026.92</v>
      </c>
      <c r="L24" s="37">
        <f>SUM(L25:L28)</f>
        <v>16219026.92</v>
      </c>
      <c r="M24" s="37">
        <f>SUM(M25:M28)</f>
        <v>0</v>
      </c>
      <c r="N24" s="37">
        <f>SUM(N25:N28)</f>
        <v>0</v>
      </c>
      <c r="O24" s="37">
        <f>SUM(O25:O28)</f>
        <v>0</v>
      </c>
      <c r="P24" s="53"/>
      <c r="Q24" s="37">
        <f>SUM(Q25:Q28)</f>
        <v>0</v>
      </c>
      <c r="R24" s="96">
        <f>SUM(R25:R28)</f>
        <v>0</v>
      </c>
      <c r="S24" s="38">
        <f t="shared" si="5"/>
        <v>1514436.04</v>
      </c>
      <c r="T24" s="40">
        <f>SUM(T25:T28)</f>
        <v>1514436.04</v>
      </c>
      <c r="U24" s="41">
        <f>SUM(U25:U28)</f>
        <v>0</v>
      </c>
      <c r="V24" s="40">
        <f>SUM(V25:V28)</f>
        <v>501470.82</v>
      </c>
      <c r="W24" s="41">
        <f>SUM(W25:W28)</f>
        <v>0</v>
      </c>
    </row>
    <row r="25" spans="1:23" s="49" customFormat="1" ht="24" x14ac:dyDescent="0.25">
      <c r="A25" s="127" t="s">
        <v>45</v>
      </c>
      <c r="B25" s="142" t="s">
        <v>46</v>
      </c>
      <c r="C25" s="43">
        <f>124088.13+14127688.26</f>
        <v>14251776.390000001</v>
      </c>
      <c r="D25" s="176">
        <v>12939964.029999999</v>
      </c>
      <c r="E25" s="43">
        <f>12939964.03</f>
        <v>12939964.029999999</v>
      </c>
      <c r="F25" s="43"/>
      <c r="G25" s="47">
        <v>14721542.939999999</v>
      </c>
      <c r="H25" s="39">
        <f t="shared" si="4"/>
        <v>14721542.939999999</v>
      </c>
      <c r="I25" s="46">
        <f t="shared" si="6"/>
        <v>14721542.939999999</v>
      </c>
      <c r="J25" s="47">
        <f t="shared" si="7"/>
        <v>0</v>
      </c>
      <c r="K25" s="39">
        <f t="shared" si="8"/>
        <v>14721542.939999999</v>
      </c>
      <c r="L25" s="43">
        <v>14721542.939999999</v>
      </c>
      <c r="M25" s="43"/>
      <c r="N25" s="43"/>
      <c r="O25" s="44"/>
      <c r="P25" s="45"/>
      <c r="Q25" s="43"/>
      <c r="R25" s="44"/>
      <c r="S25" s="39">
        <f t="shared" si="5"/>
        <v>0</v>
      </c>
      <c r="T25" s="46"/>
      <c r="U25" s="47"/>
      <c r="V25" s="46"/>
      <c r="W25" s="47"/>
    </row>
    <row r="26" spans="1:23" s="49" customFormat="1" ht="24" x14ac:dyDescent="0.25">
      <c r="A26" s="127" t="s">
        <v>47</v>
      </c>
      <c r="B26" s="142" t="s">
        <v>48</v>
      </c>
      <c r="C26" s="43">
        <f>1365942.56+29992.22+1436471.37</f>
        <v>2832406.1500000004</v>
      </c>
      <c r="D26" s="176">
        <v>2539525.33</v>
      </c>
      <c r="E26" s="43">
        <f>1328321.44</f>
        <v>1328321.44</v>
      </c>
      <c r="F26" s="43"/>
      <c r="G26" s="47">
        <f>1497483.98+1457423.85</f>
        <v>2954907.83</v>
      </c>
      <c r="H26" s="39">
        <f t="shared" si="4"/>
        <v>2954907.83</v>
      </c>
      <c r="I26" s="46">
        <f t="shared" si="6"/>
        <v>1497483.98</v>
      </c>
      <c r="J26" s="47">
        <f t="shared" si="7"/>
        <v>1457423.85</v>
      </c>
      <c r="K26" s="39">
        <f t="shared" si="8"/>
        <v>1497483.98</v>
      </c>
      <c r="L26" s="43">
        <v>1497483.98</v>
      </c>
      <c r="M26" s="43"/>
      <c r="N26" s="43"/>
      <c r="O26" s="44"/>
      <c r="P26" s="45"/>
      <c r="Q26" s="43"/>
      <c r="R26" s="44"/>
      <c r="S26" s="39">
        <f t="shared" si="5"/>
        <v>955953.03</v>
      </c>
      <c r="T26" s="46">
        <f>1457423.85-501470.82</f>
        <v>955953.03</v>
      </c>
      <c r="U26" s="47"/>
      <c r="V26" s="46">
        <v>501470.82</v>
      </c>
      <c r="W26" s="47"/>
    </row>
    <row r="27" spans="1:23" s="49" customFormat="1" x14ac:dyDescent="0.25">
      <c r="A27" s="127"/>
      <c r="B27" s="144"/>
      <c r="C27" s="43"/>
      <c r="D27" s="176">
        <v>0</v>
      </c>
      <c r="E27" s="43"/>
      <c r="F27" s="43"/>
      <c r="G27" s="47"/>
      <c r="H27" s="39">
        <f t="shared" si="4"/>
        <v>0</v>
      </c>
      <c r="I27" s="46">
        <f t="shared" si="6"/>
        <v>0</v>
      </c>
      <c r="J27" s="47">
        <f t="shared" si="7"/>
        <v>0</v>
      </c>
      <c r="K27" s="39">
        <f t="shared" si="8"/>
        <v>0</v>
      </c>
      <c r="L27" s="55"/>
      <c r="M27" s="55"/>
      <c r="N27" s="54"/>
      <c r="O27" s="54"/>
      <c r="P27" s="45"/>
      <c r="Q27" s="55"/>
      <c r="R27" s="54"/>
      <c r="S27" s="39">
        <f t="shared" si="5"/>
        <v>0</v>
      </c>
      <c r="T27" s="46"/>
      <c r="U27" s="47"/>
      <c r="V27" s="46"/>
      <c r="W27" s="119"/>
    </row>
    <row r="28" spans="1:23" s="49" customFormat="1" ht="13.8" thickBot="1" x14ac:dyDescent="0.3">
      <c r="A28" s="129" t="s">
        <v>36</v>
      </c>
      <c r="B28" s="144" t="s">
        <v>37</v>
      </c>
      <c r="C28" s="43">
        <v>552200.32999999996</v>
      </c>
      <c r="D28" s="176">
        <v>494675.79</v>
      </c>
      <c r="E28" s="43"/>
      <c r="F28" s="43"/>
      <c r="G28" s="47">
        <v>558483.01</v>
      </c>
      <c r="H28" s="39">
        <f t="shared" si="4"/>
        <v>558483.01</v>
      </c>
      <c r="I28" s="46">
        <f t="shared" si="6"/>
        <v>0</v>
      </c>
      <c r="J28" s="47">
        <f t="shared" si="7"/>
        <v>558483.01</v>
      </c>
      <c r="K28" s="39">
        <f t="shared" si="8"/>
        <v>0</v>
      </c>
      <c r="L28" s="55"/>
      <c r="M28" s="55"/>
      <c r="N28" s="54"/>
      <c r="O28" s="54"/>
      <c r="P28" s="45"/>
      <c r="Q28" s="55"/>
      <c r="R28" s="54"/>
      <c r="S28" s="39">
        <f t="shared" si="5"/>
        <v>558483.01</v>
      </c>
      <c r="T28" s="46">
        <f>G28</f>
        <v>558483.01</v>
      </c>
      <c r="U28" s="47"/>
      <c r="V28" s="46"/>
      <c r="W28" s="119"/>
    </row>
    <row r="29" spans="1:23" s="42" customFormat="1" ht="13.8" thickBot="1" x14ac:dyDescent="0.3">
      <c r="A29" s="125" t="s">
        <v>49</v>
      </c>
      <c r="B29" s="140"/>
      <c r="C29" s="31">
        <f t="shared" ref="C29:O29" si="11">SUM(C30:C34)</f>
        <v>5175418.3299999991</v>
      </c>
      <c r="D29" s="31">
        <f t="shared" si="11"/>
        <v>5175418.3299999991</v>
      </c>
      <c r="E29" s="31">
        <f t="shared" si="11"/>
        <v>0</v>
      </c>
      <c r="F29" s="31">
        <f t="shared" si="11"/>
        <v>0</v>
      </c>
      <c r="G29" s="35">
        <f t="shared" si="11"/>
        <v>5733020</v>
      </c>
      <c r="H29" s="32">
        <f t="shared" si="11"/>
        <v>5733020</v>
      </c>
      <c r="I29" s="34">
        <f t="shared" si="11"/>
        <v>0</v>
      </c>
      <c r="J29" s="35">
        <f t="shared" si="11"/>
        <v>5733020</v>
      </c>
      <c r="K29" s="34">
        <f t="shared" si="11"/>
        <v>0</v>
      </c>
      <c r="L29" s="31">
        <f t="shared" si="11"/>
        <v>0</v>
      </c>
      <c r="M29" s="31">
        <f t="shared" si="11"/>
        <v>0</v>
      </c>
      <c r="N29" s="31">
        <f t="shared" si="11"/>
        <v>0</v>
      </c>
      <c r="O29" s="31">
        <f t="shared" si="11"/>
        <v>0</v>
      </c>
      <c r="P29" s="32"/>
      <c r="Q29" s="31">
        <f>SUM(Q30:Q34)</f>
        <v>0</v>
      </c>
      <c r="R29" s="33">
        <f>SUM(R30:R34)</f>
        <v>0</v>
      </c>
      <c r="S29" s="32">
        <f t="shared" si="5"/>
        <v>5159718</v>
      </c>
      <c r="T29" s="34">
        <f>SUM(T30:T34)</f>
        <v>5159718</v>
      </c>
      <c r="U29" s="35">
        <f>SUM(U30:U34)</f>
        <v>0</v>
      </c>
      <c r="V29" s="34">
        <f>SUM(V30:V34)</f>
        <v>0</v>
      </c>
      <c r="W29" s="35">
        <f>SUM(W30:W34)</f>
        <v>573302</v>
      </c>
    </row>
    <row r="30" spans="1:23" s="49" customFormat="1" x14ac:dyDescent="0.25">
      <c r="A30" s="130" t="s">
        <v>50</v>
      </c>
      <c r="B30" s="145" t="s">
        <v>51</v>
      </c>
      <c r="C30" s="43">
        <v>2190367.27</v>
      </c>
      <c r="D30" s="176">
        <v>2190367.27</v>
      </c>
      <c r="E30" s="43"/>
      <c r="F30" s="43"/>
      <c r="G30" s="47">
        <v>2512700</v>
      </c>
      <c r="H30" s="39">
        <f>I30+J30</f>
        <v>2512700</v>
      </c>
      <c r="I30" s="111"/>
      <c r="J30" s="47">
        <f>M30+N30+S30+V30+W30</f>
        <v>2512700</v>
      </c>
      <c r="K30" s="39">
        <f t="shared" si="8"/>
        <v>0</v>
      </c>
      <c r="L30" s="56"/>
      <c r="M30" s="56"/>
      <c r="N30" s="57"/>
      <c r="O30" s="57"/>
      <c r="P30" s="39"/>
      <c r="Q30" s="56"/>
      <c r="R30" s="57"/>
      <c r="S30" s="39">
        <f t="shared" si="5"/>
        <v>2261430</v>
      </c>
      <c r="T30" s="46">
        <f>ROUND((G30*90/100),2)</f>
        <v>2261430</v>
      </c>
      <c r="U30" s="58"/>
      <c r="V30" s="111"/>
      <c r="W30" s="58">
        <f>G30-T30</f>
        <v>251270</v>
      </c>
    </row>
    <row r="31" spans="1:23" s="49" customFormat="1" x14ac:dyDescent="0.25">
      <c r="A31" s="127" t="s">
        <v>52</v>
      </c>
      <c r="B31" s="142" t="s">
        <v>53</v>
      </c>
      <c r="C31" s="43">
        <v>2665280</v>
      </c>
      <c r="D31" s="176">
        <v>2665280</v>
      </c>
      <c r="E31" s="43"/>
      <c r="F31" s="43"/>
      <c r="G31" s="47">
        <v>2882580</v>
      </c>
      <c r="H31" s="39">
        <f>I31+J31</f>
        <v>2882580</v>
      </c>
      <c r="I31" s="46"/>
      <c r="J31" s="47">
        <f>M31+N31+S31+V31+W31</f>
        <v>2882580</v>
      </c>
      <c r="K31" s="39">
        <f t="shared" si="8"/>
        <v>0</v>
      </c>
      <c r="L31" s="43"/>
      <c r="M31" s="43"/>
      <c r="N31" s="44"/>
      <c r="O31" s="44"/>
      <c r="P31" s="39"/>
      <c r="Q31" s="43"/>
      <c r="R31" s="44"/>
      <c r="S31" s="39">
        <f t="shared" si="5"/>
        <v>2594322</v>
      </c>
      <c r="T31" s="46">
        <f>ROUND((G31*90/100),2)</f>
        <v>2594322</v>
      </c>
      <c r="U31" s="47"/>
      <c r="V31" s="46"/>
      <c r="W31" s="58">
        <f t="shared" ref="W31:W33" si="12">G31-T31</f>
        <v>288258</v>
      </c>
    </row>
    <row r="32" spans="1:23" s="49" customFormat="1" x14ac:dyDescent="0.25">
      <c r="A32" s="127" t="s">
        <v>54</v>
      </c>
      <c r="B32" s="142" t="s">
        <v>55</v>
      </c>
      <c r="C32" s="43"/>
      <c r="D32" s="176"/>
      <c r="E32" s="43"/>
      <c r="F32" s="43"/>
      <c r="G32" s="47"/>
      <c r="H32" s="39">
        <f>I32+J32</f>
        <v>0</v>
      </c>
      <c r="I32" s="46"/>
      <c r="J32" s="47">
        <f>M32+N32+S32+V32+W32</f>
        <v>0</v>
      </c>
      <c r="K32" s="39">
        <f t="shared" si="8"/>
        <v>0</v>
      </c>
      <c r="L32" s="43"/>
      <c r="M32" s="43"/>
      <c r="N32" s="44"/>
      <c r="O32" s="44"/>
      <c r="P32" s="39"/>
      <c r="Q32" s="43"/>
      <c r="R32" s="44"/>
      <c r="S32" s="39">
        <f t="shared" si="5"/>
        <v>0</v>
      </c>
      <c r="T32" s="46"/>
      <c r="U32" s="47"/>
      <c r="V32" s="46"/>
      <c r="W32" s="58">
        <f t="shared" si="12"/>
        <v>0</v>
      </c>
    </row>
    <row r="33" spans="1:26" s="49" customFormat="1" x14ac:dyDescent="0.25">
      <c r="A33" s="127" t="s">
        <v>56</v>
      </c>
      <c r="B33" s="142" t="s">
        <v>57</v>
      </c>
      <c r="C33" s="43">
        <v>319771.06</v>
      </c>
      <c r="D33" s="176">
        <v>319771.06</v>
      </c>
      <c r="E33" s="43"/>
      <c r="F33" s="43"/>
      <c r="G33" s="47">
        <v>337740</v>
      </c>
      <c r="H33" s="39">
        <f>I33+J33</f>
        <v>337740</v>
      </c>
      <c r="I33" s="46"/>
      <c r="J33" s="47">
        <f>M33+N33+S33+V33+W33</f>
        <v>337740</v>
      </c>
      <c r="K33" s="39">
        <f t="shared" si="8"/>
        <v>0</v>
      </c>
      <c r="L33" s="43"/>
      <c r="M33" s="43"/>
      <c r="N33" s="44"/>
      <c r="O33" s="44"/>
      <c r="P33" s="45"/>
      <c r="Q33" s="43"/>
      <c r="R33" s="44"/>
      <c r="S33" s="39">
        <f t="shared" si="5"/>
        <v>303966</v>
      </c>
      <c r="T33" s="46">
        <f>ROUND((G33*90/100),2)</f>
        <v>303966</v>
      </c>
      <c r="U33" s="47"/>
      <c r="V33" s="46"/>
      <c r="W33" s="58">
        <f t="shared" si="12"/>
        <v>33774</v>
      </c>
    </row>
    <row r="34" spans="1:26" s="49" customFormat="1" ht="13.8" thickBot="1" x14ac:dyDescent="0.3">
      <c r="A34" s="131" t="s">
        <v>58</v>
      </c>
      <c r="B34" s="146" t="s">
        <v>59</v>
      </c>
      <c r="C34" s="43"/>
      <c r="D34" s="176"/>
      <c r="E34" s="43"/>
      <c r="F34" s="43"/>
      <c r="G34" s="47"/>
      <c r="H34" s="39">
        <f>I34+J34</f>
        <v>0</v>
      </c>
      <c r="I34" s="63"/>
      <c r="J34" s="47">
        <f>M34+N34+S34+V34+W34</f>
        <v>0</v>
      </c>
      <c r="K34" s="39">
        <f t="shared" si="8"/>
        <v>0</v>
      </c>
      <c r="L34" s="60"/>
      <c r="M34" s="60"/>
      <c r="N34" s="61"/>
      <c r="O34" s="61"/>
      <c r="P34" s="62"/>
      <c r="Q34" s="60"/>
      <c r="R34" s="61"/>
      <c r="S34" s="39">
        <f t="shared" si="5"/>
        <v>0</v>
      </c>
      <c r="T34" s="63"/>
      <c r="U34" s="64"/>
      <c r="V34" s="63"/>
      <c r="W34" s="64"/>
    </row>
    <row r="35" spans="1:26" s="36" customFormat="1" ht="13.8" thickBot="1" x14ac:dyDescent="0.3">
      <c r="A35" s="125" t="s">
        <v>60</v>
      </c>
      <c r="B35" s="140"/>
      <c r="C35" s="31">
        <f t="shared" ref="C35:N35" si="13">C36+C41+C43+C46+C68+C83+C88+C94</f>
        <v>6616673.580000001</v>
      </c>
      <c r="D35" s="31">
        <f t="shared" si="13"/>
        <v>6220029.1000000006</v>
      </c>
      <c r="E35" s="31">
        <f t="shared" si="13"/>
        <v>5374670.4699999997</v>
      </c>
      <c r="F35" s="31">
        <f t="shared" si="13"/>
        <v>0</v>
      </c>
      <c r="G35" s="35">
        <f t="shared" si="13"/>
        <v>9473545.2300000004</v>
      </c>
      <c r="H35" s="32">
        <f t="shared" si="13"/>
        <v>9473545.2300000004</v>
      </c>
      <c r="I35" s="34">
        <f t="shared" si="13"/>
        <v>8323905.3200000003</v>
      </c>
      <c r="J35" s="35">
        <f t="shared" si="13"/>
        <v>1149639.9100000001</v>
      </c>
      <c r="K35" s="34">
        <f t="shared" si="13"/>
        <v>8323905.3200000003</v>
      </c>
      <c r="L35" s="31">
        <f t="shared" si="13"/>
        <v>8323905.3200000003</v>
      </c>
      <c r="M35" s="31">
        <f t="shared" si="13"/>
        <v>0</v>
      </c>
      <c r="N35" s="31">
        <f t="shared" si="13"/>
        <v>0</v>
      </c>
      <c r="O35" s="33"/>
      <c r="P35" s="32"/>
      <c r="Q35" s="31">
        <f>Q36+Q41+Q43+Q46+Q68+Q83+Q88+Q94</f>
        <v>0</v>
      </c>
      <c r="R35" s="33">
        <f>R36+R41+R43+R46+R68+R83+R88+R94</f>
        <v>0</v>
      </c>
      <c r="S35" s="32">
        <f t="shared" si="5"/>
        <v>0</v>
      </c>
      <c r="T35" s="34">
        <f>T36+T41+T43+T46+T68+T83+T88+T94</f>
        <v>0</v>
      </c>
      <c r="U35" s="35">
        <f>U36+U41+U43+U46+U68+U83+U88+U94</f>
        <v>0</v>
      </c>
      <c r="V35" s="34">
        <f>V36+V41+V43+V46+V68+V83+V88+V94</f>
        <v>0</v>
      </c>
      <c r="W35" s="35">
        <f>W36+W41+W43+W46+W68+W83+W88+W94</f>
        <v>1149639.9100000001</v>
      </c>
    </row>
    <row r="36" spans="1:26" s="42" customFormat="1" x14ac:dyDescent="0.25">
      <c r="A36" s="126" t="s">
        <v>61</v>
      </c>
      <c r="B36" s="141"/>
      <c r="C36" s="37">
        <f>SUM(C37:C40)</f>
        <v>30000</v>
      </c>
      <c r="D36" s="37">
        <f>SUM(D37:D40)</f>
        <v>30000</v>
      </c>
      <c r="E36" s="37">
        <f t="shared" ref="E36:F36" si="14">SUM(E37:E40)</f>
        <v>0</v>
      </c>
      <c r="F36" s="37">
        <f t="shared" si="14"/>
        <v>0</v>
      </c>
      <c r="G36" s="41">
        <f>SUM(G37:G40)</f>
        <v>26000</v>
      </c>
      <c r="H36" s="38">
        <f t="shared" ref="H36:H67" si="15">I36+J36</f>
        <v>26000</v>
      </c>
      <c r="I36" s="40">
        <f>SUM(I37:I40)</f>
        <v>0</v>
      </c>
      <c r="J36" s="41">
        <f>SUM(J37:J40)</f>
        <v>26000</v>
      </c>
      <c r="K36" s="38">
        <f t="shared" ref="K36:K67" si="16">L36+M36</f>
        <v>0</v>
      </c>
      <c r="L36" s="37">
        <f>SUM(L37:L40)</f>
        <v>0</v>
      </c>
      <c r="M36" s="37">
        <f>SUM(M37:M40)</f>
        <v>0</v>
      </c>
      <c r="N36" s="37">
        <f>SUM(N37:N40)</f>
        <v>0</v>
      </c>
      <c r="O36" s="37">
        <f>SUM(O37:O40)</f>
        <v>0</v>
      </c>
      <c r="P36" s="38"/>
      <c r="Q36" s="37">
        <f>SUM(Q37:Q40)</f>
        <v>0</v>
      </c>
      <c r="R36" s="96">
        <f>SUM(R37:R40)</f>
        <v>0</v>
      </c>
      <c r="S36" s="38">
        <f t="shared" si="5"/>
        <v>0</v>
      </c>
      <c r="T36" s="40">
        <f>SUM(T37:T40)</f>
        <v>0</v>
      </c>
      <c r="U36" s="41">
        <f>SUM(U37:U40)</f>
        <v>0</v>
      </c>
      <c r="V36" s="40">
        <f>SUM(V37:V40)</f>
        <v>0</v>
      </c>
      <c r="W36" s="41">
        <f>SUM(W37:W40)</f>
        <v>26000</v>
      </c>
    </row>
    <row r="37" spans="1:26" s="49" customFormat="1" ht="48" x14ac:dyDescent="0.25">
      <c r="A37" s="127" t="s">
        <v>62</v>
      </c>
      <c r="B37" s="142" t="s">
        <v>63</v>
      </c>
      <c r="C37" s="43">
        <v>30000</v>
      </c>
      <c r="D37" s="176">
        <v>30000</v>
      </c>
      <c r="E37" s="43"/>
      <c r="F37" s="43"/>
      <c r="G37" s="47">
        <v>26000</v>
      </c>
      <c r="H37" s="39">
        <f t="shared" si="15"/>
        <v>26000</v>
      </c>
      <c r="I37" s="46">
        <f>L37</f>
        <v>0</v>
      </c>
      <c r="J37" s="47">
        <f>M37+N37+S37+V37+W37</f>
        <v>26000</v>
      </c>
      <c r="K37" s="39">
        <f t="shared" si="16"/>
        <v>0</v>
      </c>
      <c r="L37" s="43"/>
      <c r="M37" s="43"/>
      <c r="N37" s="44"/>
      <c r="O37" s="44"/>
      <c r="P37" s="45"/>
      <c r="Q37" s="43"/>
      <c r="R37" s="44"/>
      <c r="S37" s="45">
        <f t="shared" si="5"/>
        <v>0</v>
      </c>
      <c r="T37" s="46"/>
      <c r="U37" s="47"/>
      <c r="V37" s="46"/>
      <c r="W37" s="47">
        <v>26000</v>
      </c>
      <c r="Z37" s="65"/>
    </row>
    <row r="38" spans="1:26" s="49" customFormat="1" x14ac:dyDescent="0.25">
      <c r="A38" s="127" t="s">
        <v>64</v>
      </c>
      <c r="B38" s="142" t="s">
        <v>65</v>
      </c>
      <c r="C38" s="43"/>
      <c r="D38" s="176"/>
      <c r="E38" s="43"/>
      <c r="F38" s="43"/>
      <c r="G38" s="47"/>
      <c r="H38" s="39">
        <f t="shared" si="15"/>
        <v>0</v>
      </c>
      <c r="I38" s="46">
        <f>L38</f>
        <v>0</v>
      </c>
      <c r="J38" s="47">
        <f t="shared" ref="J38:J102" si="17">M38+N38+S38+V38+W38</f>
        <v>0</v>
      </c>
      <c r="K38" s="39">
        <f t="shared" si="16"/>
        <v>0</v>
      </c>
      <c r="L38" s="43"/>
      <c r="M38" s="43"/>
      <c r="N38" s="44"/>
      <c r="O38" s="44"/>
      <c r="P38" s="45"/>
      <c r="Q38" s="43"/>
      <c r="R38" s="44"/>
      <c r="S38" s="45">
        <f t="shared" si="5"/>
        <v>0</v>
      </c>
      <c r="T38" s="46"/>
      <c r="U38" s="47"/>
      <c r="V38" s="46"/>
      <c r="W38" s="47"/>
    </row>
    <row r="39" spans="1:26" s="49" customFormat="1" x14ac:dyDescent="0.25">
      <c r="A39" s="127" t="s">
        <v>66</v>
      </c>
      <c r="B39" s="142" t="s">
        <v>67</v>
      </c>
      <c r="C39" s="43"/>
      <c r="D39" s="176"/>
      <c r="E39" s="43"/>
      <c r="F39" s="43"/>
      <c r="G39" s="47"/>
      <c r="H39" s="39">
        <f t="shared" si="15"/>
        <v>0</v>
      </c>
      <c r="I39" s="46">
        <f>L39</f>
        <v>0</v>
      </c>
      <c r="J39" s="47">
        <f t="shared" si="17"/>
        <v>0</v>
      </c>
      <c r="K39" s="39">
        <f t="shared" si="16"/>
        <v>0</v>
      </c>
      <c r="L39" s="43"/>
      <c r="M39" s="43"/>
      <c r="N39" s="44"/>
      <c r="O39" s="44"/>
      <c r="P39" s="45"/>
      <c r="Q39" s="43"/>
      <c r="R39" s="44"/>
      <c r="S39" s="45">
        <f t="shared" si="5"/>
        <v>0</v>
      </c>
      <c r="T39" s="46"/>
      <c r="U39" s="47"/>
      <c r="V39" s="46"/>
      <c r="W39" s="47"/>
    </row>
    <row r="40" spans="1:26" s="49" customFormat="1" x14ac:dyDescent="0.25">
      <c r="A40" s="127" t="s">
        <v>68</v>
      </c>
      <c r="B40" s="142" t="s">
        <v>69</v>
      </c>
      <c r="C40" s="43"/>
      <c r="D40" s="176"/>
      <c r="E40" s="43"/>
      <c r="F40" s="43"/>
      <c r="G40" s="47"/>
      <c r="H40" s="39">
        <f t="shared" si="15"/>
        <v>0</v>
      </c>
      <c r="I40" s="46">
        <f>L40</f>
        <v>0</v>
      </c>
      <c r="J40" s="47">
        <f t="shared" si="17"/>
        <v>0</v>
      </c>
      <c r="K40" s="39">
        <f t="shared" si="16"/>
        <v>0</v>
      </c>
      <c r="L40" s="43"/>
      <c r="M40" s="43"/>
      <c r="N40" s="44"/>
      <c r="O40" s="44"/>
      <c r="P40" s="45"/>
      <c r="Q40" s="43"/>
      <c r="R40" s="44"/>
      <c r="S40" s="45">
        <f t="shared" si="5"/>
        <v>0</v>
      </c>
      <c r="T40" s="46"/>
      <c r="U40" s="47"/>
      <c r="V40" s="46"/>
      <c r="W40" s="47"/>
    </row>
    <row r="41" spans="1:26" s="42" customFormat="1" x14ac:dyDescent="0.25">
      <c r="A41" s="128" t="s">
        <v>70</v>
      </c>
      <c r="B41" s="147"/>
      <c r="C41" s="50">
        <f>C42</f>
        <v>0</v>
      </c>
      <c r="D41" s="50">
        <f>D42</f>
        <v>0</v>
      </c>
      <c r="E41" s="50">
        <f t="shared" ref="E41:F41" si="18">E42</f>
        <v>0</v>
      </c>
      <c r="F41" s="50">
        <f t="shared" si="18"/>
        <v>0</v>
      </c>
      <c r="G41" s="52">
        <f>G42</f>
        <v>0</v>
      </c>
      <c r="H41" s="38">
        <f t="shared" si="15"/>
        <v>0</v>
      </c>
      <c r="I41" s="51">
        <f>I42</f>
        <v>0</v>
      </c>
      <c r="J41" s="52">
        <f>J42</f>
        <v>0</v>
      </c>
      <c r="K41" s="38">
        <f t="shared" si="16"/>
        <v>0</v>
      </c>
      <c r="L41" s="50">
        <f>L42</f>
        <v>0</v>
      </c>
      <c r="M41" s="50">
        <f>M42</f>
        <v>0</v>
      </c>
      <c r="N41" s="50">
        <f>N42</f>
        <v>0</v>
      </c>
      <c r="O41" s="50">
        <f>O42</f>
        <v>0</v>
      </c>
      <c r="P41" s="53"/>
      <c r="Q41" s="50">
        <f>Q42</f>
        <v>0</v>
      </c>
      <c r="R41" s="97">
        <f>R42</f>
        <v>0</v>
      </c>
      <c r="S41" s="53">
        <f t="shared" si="5"/>
        <v>0</v>
      </c>
      <c r="T41" s="51">
        <f>T42</f>
        <v>0</v>
      </c>
      <c r="U41" s="52">
        <f>U42</f>
        <v>0</v>
      </c>
      <c r="V41" s="51">
        <f>V42</f>
        <v>0</v>
      </c>
      <c r="W41" s="52">
        <f>W42</f>
        <v>0</v>
      </c>
    </row>
    <row r="42" spans="1:26" s="49" customFormat="1" x14ac:dyDescent="0.25">
      <c r="A42" s="127" t="s">
        <v>71</v>
      </c>
      <c r="B42" s="142" t="s">
        <v>72</v>
      </c>
      <c r="C42" s="43"/>
      <c r="D42" s="176"/>
      <c r="E42" s="43"/>
      <c r="F42" s="43"/>
      <c r="G42" s="47"/>
      <c r="H42" s="39">
        <f t="shared" si="15"/>
        <v>0</v>
      </c>
      <c r="I42" s="46">
        <f>L42</f>
        <v>0</v>
      </c>
      <c r="J42" s="47">
        <f t="shared" si="17"/>
        <v>0</v>
      </c>
      <c r="K42" s="39">
        <f t="shared" si="16"/>
        <v>0</v>
      </c>
      <c r="L42" s="43"/>
      <c r="M42" s="43"/>
      <c r="N42" s="44"/>
      <c r="O42" s="44"/>
      <c r="P42" s="45"/>
      <c r="Q42" s="43"/>
      <c r="R42" s="44"/>
      <c r="S42" s="45">
        <f t="shared" si="5"/>
        <v>0</v>
      </c>
      <c r="T42" s="46"/>
      <c r="U42" s="47"/>
      <c r="V42" s="46"/>
      <c r="W42" s="47"/>
    </row>
    <row r="43" spans="1:26" s="42" customFormat="1" ht="22.8" x14ac:dyDescent="0.25">
      <c r="A43" s="128" t="s">
        <v>73</v>
      </c>
      <c r="B43" s="147"/>
      <c r="C43" s="50">
        <f>SUM(C44:C45)</f>
        <v>0</v>
      </c>
      <c r="D43" s="50">
        <f>SUM(D44:D45)</f>
        <v>0</v>
      </c>
      <c r="E43" s="50">
        <f t="shared" ref="E43:F43" si="19">SUM(E44:E45)</f>
        <v>0</v>
      </c>
      <c r="F43" s="50">
        <f t="shared" si="19"/>
        <v>0</v>
      </c>
      <c r="G43" s="52">
        <f>SUM(G44:G45)</f>
        <v>0</v>
      </c>
      <c r="H43" s="38">
        <f t="shared" si="15"/>
        <v>0</v>
      </c>
      <c r="I43" s="51">
        <f>SUM(I44:I45)</f>
        <v>0</v>
      </c>
      <c r="J43" s="52">
        <f>SUM(J44:J45)</f>
        <v>0</v>
      </c>
      <c r="K43" s="38">
        <f t="shared" si="16"/>
        <v>0</v>
      </c>
      <c r="L43" s="50">
        <f>SUM(L44:L45)</f>
        <v>0</v>
      </c>
      <c r="M43" s="50">
        <f>SUM(M44:M45)</f>
        <v>0</v>
      </c>
      <c r="N43" s="50">
        <f>SUM(N44:N45)</f>
        <v>0</v>
      </c>
      <c r="O43" s="50">
        <f>SUM(O44:O45)</f>
        <v>0</v>
      </c>
      <c r="P43" s="53"/>
      <c r="Q43" s="50">
        <f>SUM(Q44:Q45)</f>
        <v>0</v>
      </c>
      <c r="R43" s="97">
        <f>SUM(R44:R45)</f>
        <v>0</v>
      </c>
      <c r="S43" s="53">
        <f t="shared" si="5"/>
        <v>0</v>
      </c>
      <c r="T43" s="51">
        <f>SUM(T44:T45)</f>
        <v>0</v>
      </c>
      <c r="U43" s="52">
        <f>SUM(U44:U45)</f>
        <v>0</v>
      </c>
      <c r="V43" s="51">
        <f>SUM(V44:V45)</f>
        <v>0</v>
      </c>
      <c r="W43" s="52">
        <f>SUM(W44:W45)</f>
        <v>0</v>
      </c>
    </row>
    <row r="44" spans="1:26" s="49" customFormat="1" x14ac:dyDescent="0.25">
      <c r="A44" s="127" t="s">
        <v>74</v>
      </c>
      <c r="B44" s="142" t="s">
        <v>75</v>
      </c>
      <c r="C44" s="43"/>
      <c r="D44" s="176"/>
      <c r="E44" s="43"/>
      <c r="F44" s="43"/>
      <c r="G44" s="47"/>
      <c r="H44" s="39">
        <f t="shared" si="15"/>
        <v>0</v>
      </c>
      <c r="I44" s="46">
        <f>L44</f>
        <v>0</v>
      </c>
      <c r="J44" s="47">
        <f t="shared" si="17"/>
        <v>0</v>
      </c>
      <c r="K44" s="39">
        <f t="shared" si="16"/>
        <v>0</v>
      </c>
      <c r="L44" s="43"/>
      <c r="M44" s="43"/>
      <c r="N44" s="44"/>
      <c r="O44" s="44"/>
      <c r="P44" s="45"/>
      <c r="Q44" s="43"/>
      <c r="R44" s="44"/>
      <c r="S44" s="45">
        <f t="shared" si="5"/>
        <v>0</v>
      </c>
      <c r="T44" s="46"/>
      <c r="U44" s="47"/>
      <c r="V44" s="46"/>
      <c r="W44" s="47"/>
    </row>
    <row r="45" spans="1:26" s="49" customFormat="1" x14ac:dyDescent="0.25">
      <c r="A45" s="127" t="s">
        <v>76</v>
      </c>
      <c r="B45" s="142" t="s">
        <v>77</v>
      </c>
      <c r="C45" s="43"/>
      <c r="D45" s="176"/>
      <c r="E45" s="43"/>
      <c r="F45" s="43"/>
      <c r="G45" s="47"/>
      <c r="H45" s="39">
        <f t="shared" si="15"/>
        <v>0</v>
      </c>
      <c r="I45" s="46">
        <f>L45</f>
        <v>0</v>
      </c>
      <c r="J45" s="47">
        <f t="shared" si="17"/>
        <v>0</v>
      </c>
      <c r="K45" s="39">
        <f t="shared" si="16"/>
        <v>0</v>
      </c>
      <c r="L45" s="43"/>
      <c r="M45" s="43"/>
      <c r="N45" s="44"/>
      <c r="O45" s="44"/>
      <c r="P45" s="45"/>
      <c r="Q45" s="43"/>
      <c r="R45" s="44"/>
      <c r="S45" s="45">
        <f t="shared" si="5"/>
        <v>0</v>
      </c>
      <c r="T45" s="46"/>
      <c r="U45" s="47"/>
      <c r="V45" s="46"/>
      <c r="W45" s="47"/>
    </row>
    <row r="46" spans="1:26" s="42" customFormat="1" ht="22.8" x14ac:dyDescent="0.25">
      <c r="A46" s="128" t="s">
        <v>78</v>
      </c>
      <c r="B46" s="143"/>
      <c r="C46" s="50">
        <f t="shared" ref="C46:G46" si="20">C47+C52++C53+C54+C55+C56+C57+C58+C59+C60+C61+C62+C63+C66+C67+C65</f>
        <v>636188.65</v>
      </c>
      <c r="D46" s="50">
        <f t="shared" si="20"/>
        <v>581660.65</v>
      </c>
      <c r="E46" s="50">
        <f t="shared" si="20"/>
        <v>0</v>
      </c>
      <c r="F46" s="50">
        <f t="shared" si="20"/>
        <v>0</v>
      </c>
      <c r="G46" s="50">
        <f t="shared" si="20"/>
        <v>832921.19000000006</v>
      </c>
      <c r="H46" s="38">
        <f>I46+J46</f>
        <v>832921.19000000006</v>
      </c>
      <c r="I46" s="50">
        <f t="shared" ref="I46:J46" si="21">I47+I52++I53+I54+I55+I56+I57+I58+I59+I60+I61+I62+I63+I66+I67+I65</f>
        <v>0</v>
      </c>
      <c r="J46" s="50">
        <f t="shared" si="21"/>
        <v>832921.19000000006</v>
      </c>
      <c r="K46" s="38">
        <f t="shared" si="16"/>
        <v>0</v>
      </c>
      <c r="L46" s="50">
        <f t="shared" ref="L46:M46" si="22">L47+L52++L53+L54+L55+L56+L57+L58+L59+L60+L61+L62+L63+L66+L67+L65</f>
        <v>0</v>
      </c>
      <c r="M46" s="50">
        <f t="shared" si="22"/>
        <v>0</v>
      </c>
      <c r="N46" s="50">
        <f>N47+N52++N53+N54+N55+N56+N57+N58+N59+N60+N61+N62+N63+N66+N67</f>
        <v>0</v>
      </c>
      <c r="O46" s="50">
        <f>O47+O52++O53+O54+O55+O56+O57+O58+O59+O60+O61+O62+O63+O66+O67</f>
        <v>0</v>
      </c>
      <c r="P46" s="53"/>
      <c r="Q46" s="50">
        <f>Q47+Q52++Q53+Q54+Q55+Q56+Q57+Q58+Q59+Q60+Q61+Q62+Q63+Q66+Q67</f>
        <v>0</v>
      </c>
      <c r="R46" s="97">
        <f>R47+R52++R53+R54+R55+R56+R57+R58+R59+R60+R61+R62+R63+R66+R67</f>
        <v>0</v>
      </c>
      <c r="S46" s="53">
        <f>T46+U46</f>
        <v>0</v>
      </c>
      <c r="T46" s="50">
        <f>T47+T52++T53+T54+T55+T56+T57+T58+T59+T60+T61+T62+T63+T66+T67+T65</f>
        <v>0</v>
      </c>
      <c r="U46" s="50">
        <f t="shared" ref="U46:W46" si="23">U47+U52++U53+U54+U55+U56+U57+U58+U59+U60+U61+U62+U63+U66+U67+U65</f>
        <v>0</v>
      </c>
      <c r="V46" s="50">
        <f t="shared" si="23"/>
        <v>0</v>
      </c>
      <c r="W46" s="50">
        <f t="shared" si="23"/>
        <v>832921.19000000006</v>
      </c>
    </row>
    <row r="47" spans="1:26" s="49" customFormat="1" ht="24" x14ac:dyDescent="0.25">
      <c r="A47" s="132" t="s">
        <v>79</v>
      </c>
      <c r="B47" s="142" t="s">
        <v>80</v>
      </c>
      <c r="C47" s="43">
        <f>SUM(C48:C51)</f>
        <v>87934.5</v>
      </c>
      <c r="D47" s="43">
        <v>87934.5</v>
      </c>
      <c r="E47" s="43">
        <f t="shared" ref="E47:G47" si="24">SUM(E48:E51)</f>
        <v>0</v>
      </c>
      <c r="F47" s="43"/>
      <c r="G47" s="47">
        <f t="shared" si="24"/>
        <v>87934.5</v>
      </c>
      <c r="H47" s="39">
        <f t="shared" si="15"/>
        <v>87934.5</v>
      </c>
      <c r="I47" s="46">
        <f>SUM(I48:I51)</f>
        <v>0</v>
      </c>
      <c r="J47" s="47">
        <f t="shared" si="17"/>
        <v>87934.5</v>
      </c>
      <c r="K47" s="39">
        <f t="shared" si="16"/>
        <v>0</v>
      </c>
      <c r="L47" s="43">
        <f t="shared" ref="L47:M47" si="25">SUM(L48:L51)</f>
        <v>0</v>
      </c>
      <c r="M47" s="43">
        <f t="shared" si="25"/>
        <v>0</v>
      </c>
      <c r="N47" s="43"/>
      <c r="O47" s="43"/>
      <c r="P47" s="45"/>
      <c r="Q47" s="43"/>
      <c r="R47" s="44"/>
      <c r="S47" s="45">
        <f t="shared" si="5"/>
        <v>0</v>
      </c>
      <c r="T47" s="46">
        <f t="shared" ref="T47:W47" si="26">SUM(T48:T51)</f>
        <v>0</v>
      </c>
      <c r="U47" s="47">
        <f t="shared" si="26"/>
        <v>0</v>
      </c>
      <c r="V47" s="46">
        <f t="shared" si="26"/>
        <v>0</v>
      </c>
      <c r="W47" s="47">
        <f t="shared" si="26"/>
        <v>87934.5</v>
      </c>
      <c r="Y47" s="66"/>
    </row>
    <row r="48" spans="1:26" s="83" customFormat="1" x14ac:dyDescent="0.25">
      <c r="A48" s="133" t="s">
        <v>81</v>
      </c>
      <c r="B48" s="148"/>
      <c r="C48" s="78">
        <v>76519.38</v>
      </c>
      <c r="D48" s="176">
        <v>76519.38</v>
      </c>
      <c r="E48" s="78"/>
      <c r="F48" s="78"/>
      <c r="G48" s="110">
        <v>76519.38</v>
      </c>
      <c r="H48" s="79">
        <f t="shared" si="15"/>
        <v>76519.38</v>
      </c>
      <c r="I48" s="109">
        <f t="shared" ref="I48:I67" si="27">L48</f>
        <v>0</v>
      </c>
      <c r="J48" s="47">
        <f t="shared" si="17"/>
        <v>76519.38</v>
      </c>
      <c r="K48" s="79">
        <f t="shared" si="16"/>
        <v>0</v>
      </c>
      <c r="L48" s="81"/>
      <c r="M48" s="81"/>
      <c r="N48" s="80"/>
      <c r="O48" s="80"/>
      <c r="P48" s="82"/>
      <c r="Q48" s="81"/>
      <c r="R48" s="80"/>
      <c r="S48" s="82">
        <f t="shared" si="5"/>
        <v>0</v>
      </c>
      <c r="T48" s="109"/>
      <c r="U48" s="110"/>
      <c r="V48" s="109"/>
      <c r="W48" s="110">
        <v>76519.38</v>
      </c>
      <c r="Y48" s="84"/>
    </row>
    <row r="49" spans="1:26" s="83" customFormat="1" x14ac:dyDescent="0.25">
      <c r="A49" s="133" t="s">
        <v>82</v>
      </c>
      <c r="B49" s="148"/>
      <c r="C49" s="78">
        <v>11415.12</v>
      </c>
      <c r="D49" s="176">
        <v>11415.12</v>
      </c>
      <c r="E49" s="78"/>
      <c r="F49" s="78"/>
      <c r="G49" s="110">
        <v>11415.12</v>
      </c>
      <c r="H49" s="79">
        <f t="shared" si="15"/>
        <v>11415.12</v>
      </c>
      <c r="I49" s="109">
        <f t="shared" si="27"/>
        <v>0</v>
      </c>
      <c r="J49" s="47">
        <f t="shared" si="17"/>
        <v>11415.12</v>
      </c>
      <c r="K49" s="79">
        <f t="shared" si="16"/>
        <v>0</v>
      </c>
      <c r="L49" s="81"/>
      <c r="M49" s="81"/>
      <c r="N49" s="80"/>
      <c r="O49" s="80"/>
      <c r="P49" s="82"/>
      <c r="Q49" s="81"/>
      <c r="R49" s="80"/>
      <c r="S49" s="82">
        <f t="shared" si="5"/>
        <v>0</v>
      </c>
      <c r="T49" s="109"/>
      <c r="U49" s="110"/>
      <c r="V49" s="109"/>
      <c r="W49" s="110">
        <v>11415.12</v>
      </c>
      <c r="Y49" s="84"/>
    </row>
    <row r="50" spans="1:26" s="83" customFormat="1" x14ac:dyDescent="0.25">
      <c r="A50" s="133" t="s">
        <v>220</v>
      </c>
      <c r="B50" s="148"/>
      <c r="C50" s="78"/>
      <c r="D50" s="176"/>
      <c r="E50" s="78"/>
      <c r="F50" s="78"/>
      <c r="G50" s="110"/>
      <c r="H50" s="79">
        <f t="shared" si="15"/>
        <v>0</v>
      </c>
      <c r="I50" s="109">
        <f t="shared" si="27"/>
        <v>0</v>
      </c>
      <c r="J50" s="47">
        <f t="shared" si="17"/>
        <v>0</v>
      </c>
      <c r="K50" s="79">
        <f t="shared" si="16"/>
        <v>0</v>
      </c>
      <c r="L50" s="81"/>
      <c r="M50" s="81"/>
      <c r="N50" s="80"/>
      <c r="O50" s="80"/>
      <c r="P50" s="82"/>
      <c r="Q50" s="81"/>
      <c r="R50" s="80"/>
      <c r="S50" s="82">
        <f t="shared" si="5"/>
        <v>0</v>
      </c>
      <c r="T50" s="109"/>
      <c r="U50" s="110"/>
      <c r="V50" s="109"/>
      <c r="W50" s="110"/>
      <c r="Y50" s="84"/>
    </row>
    <row r="51" spans="1:26" s="83" customFormat="1" ht="24" x14ac:dyDescent="0.25">
      <c r="A51" s="133" t="s">
        <v>83</v>
      </c>
      <c r="B51" s="148"/>
      <c r="C51" s="78"/>
      <c r="D51" s="176"/>
      <c r="E51" s="78"/>
      <c r="F51" s="78"/>
      <c r="G51" s="110"/>
      <c r="H51" s="79">
        <f t="shared" si="15"/>
        <v>0</v>
      </c>
      <c r="I51" s="109">
        <f t="shared" si="27"/>
        <v>0</v>
      </c>
      <c r="J51" s="47">
        <f t="shared" si="17"/>
        <v>0</v>
      </c>
      <c r="K51" s="79">
        <f t="shared" si="16"/>
        <v>0</v>
      </c>
      <c r="L51" s="81"/>
      <c r="M51" s="81"/>
      <c r="N51" s="80"/>
      <c r="O51" s="80"/>
      <c r="P51" s="82"/>
      <c r="Q51" s="81"/>
      <c r="R51" s="80"/>
      <c r="S51" s="82">
        <f t="shared" si="5"/>
        <v>0</v>
      </c>
      <c r="T51" s="109"/>
      <c r="U51" s="110"/>
      <c r="V51" s="109"/>
      <c r="W51" s="110"/>
      <c r="Y51" s="84"/>
    </row>
    <row r="52" spans="1:26" s="49" customFormat="1" ht="84" x14ac:dyDescent="0.25">
      <c r="A52" s="127" t="s">
        <v>84</v>
      </c>
      <c r="B52" s="142" t="s">
        <v>85</v>
      </c>
      <c r="C52" s="43">
        <v>188098.07</v>
      </c>
      <c r="D52" s="176">
        <v>188098.07</v>
      </c>
      <c r="E52" s="43"/>
      <c r="F52" s="43"/>
      <c r="G52" s="47">
        <v>145375.82999999999</v>
      </c>
      <c r="H52" s="79">
        <f t="shared" si="15"/>
        <v>145375.82999999999</v>
      </c>
      <c r="I52" s="46">
        <f t="shared" si="27"/>
        <v>0</v>
      </c>
      <c r="J52" s="47">
        <f t="shared" si="17"/>
        <v>145375.82999999999</v>
      </c>
      <c r="K52" s="39">
        <f t="shared" si="16"/>
        <v>0</v>
      </c>
      <c r="L52" s="43"/>
      <c r="M52" s="43"/>
      <c r="N52" s="44"/>
      <c r="O52" s="44"/>
      <c r="P52" s="45"/>
      <c r="Q52" s="43"/>
      <c r="R52" s="44"/>
      <c r="S52" s="45">
        <f t="shared" si="5"/>
        <v>0</v>
      </c>
      <c r="T52" s="46"/>
      <c r="U52" s="47"/>
      <c r="V52" s="46"/>
      <c r="W52" s="47">
        <v>145375.82999999999</v>
      </c>
      <c r="Y52" s="67"/>
    </row>
    <row r="53" spans="1:26" s="49" customFormat="1" ht="36" x14ac:dyDescent="0.25">
      <c r="A53" s="127" t="s">
        <v>86</v>
      </c>
      <c r="B53" s="142" t="s">
        <v>87</v>
      </c>
      <c r="C53" s="43"/>
      <c r="D53" s="176"/>
      <c r="E53" s="43"/>
      <c r="F53" s="43"/>
      <c r="G53" s="47"/>
      <c r="H53" s="79">
        <f t="shared" si="15"/>
        <v>0</v>
      </c>
      <c r="I53" s="46">
        <f t="shared" si="27"/>
        <v>0</v>
      </c>
      <c r="J53" s="47">
        <f t="shared" si="17"/>
        <v>0</v>
      </c>
      <c r="K53" s="39">
        <f t="shared" si="16"/>
        <v>0</v>
      </c>
      <c r="L53" s="43"/>
      <c r="M53" s="43"/>
      <c r="N53" s="44"/>
      <c r="O53" s="44"/>
      <c r="P53" s="45"/>
      <c r="Q53" s="43"/>
      <c r="R53" s="44"/>
      <c r="S53" s="45">
        <f t="shared" si="5"/>
        <v>0</v>
      </c>
      <c r="T53" s="46"/>
      <c r="U53" s="47"/>
      <c r="V53" s="46"/>
      <c r="W53" s="47"/>
      <c r="Y53" s="65"/>
      <c r="Z53" s="68"/>
    </row>
    <row r="54" spans="1:26" s="49" customFormat="1" x14ac:dyDescent="0.25">
      <c r="A54" s="127" t="s">
        <v>88</v>
      </c>
      <c r="B54" s="142" t="s">
        <v>89</v>
      </c>
      <c r="C54" s="43"/>
      <c r="D54" s="176"/>
      <c r="E54" s="43"/>
      <c r="F54" s="43"/>
      <c r="G54" s="47"/>
      <c r="H54" s="79">
        <f t="shared" si="15"/>
        <v>0</v>
      </c>
      <c r="I54" s="46">
        <f t="shared" si="27"/>
        <v>0</v>
      </c>
      <c r="J54" s="47">
        <f t="shared" si="17"/>
        <v>0</v>
      </c>
      <c r="K54" s="39">
        <f t="shared" si="16"/>
        <v>0</v>
      </c>
      <c r="L54" s="43"/>
      <c r="M54" s="43"/>
      <c r="N54" s="44"/>
      <c r="O54" s="44"/>
      <c r="P54" s="45"/>
      <c r="Q54" s="43"/>
      <c r="R54" s="44"/>
      <c r="S54" s="45">
        <f t="shared" si="5"/>
        <v>0</v>
      </c>
      <c r="T54" s="46"/>
      <c r="U54" s="47"/>
      <c r="V54" s="46"/>
      <c r="W54" s="47"/>
    </row>
    <row r="55" spans="1:26" s="49" customFormat="1" x14ac:dyDescent="0.25">
      <c r="A55" s="127" t="s">
        <v>90</v>
      </c>
      <c r="B55" s="142" t="s">
        <v>91</v>
      </c>
      <c r="C55" s="43">
        <v>192502.8</v>
      </c>
      <c r="D55" s="176">
        <v>192502.8</v>
      </c>
      <c r="E55" s="43"/>
      <c r="F55" s="43"/>
      <c r="G55" s="47">
        <v>442901.58</v>
      </c>
      <c r="H55" s="79">
        <f t="shared" si="15"/>
        <v>442901.58</v>
      </c>
      <c r="I55" s="46">
        <f t="shared" si="27"/>
        <v>0</v>
      </c>
      <c r="J55" s="47">
        <f t="shared" si="17"/>
        <v>442901.58</v>
      </c>
      <c r="K55" s="39">
        <f t="shared" si="16"/>
        <v>0</v>
      </c>
      <c r="L55" s="43"/>
      <c r="M55" s="43"/>
      <c r="N55" s="44"/>
      <c r="O55" s="44"/>
      <c r="P55" s="45"/>
      <c r="Q55" s="43"/>
      <c r="R55" s="44"/>
      <c r="S55" s="45">
        <f t="shared" si="5"/>
        <v>0</v>
      </c>
      <c r="T55" s="46"/>
      <c r="U55" s="47"/>
      <c r="V55" s="46"/>
      <c r="W55" s="47">
        <f>G55</f>
        <v>442901.58</v>
      </c>
    </row>
    <row r="56" spans="1:26" s="49" customFormat="1" ht="24" x14ac:dyDescent="0.25">
      <c r="A56" s="127" t="s">
        <v>92</v>
      </c>
      <c r="B56" s="142" t="s">
        <v>93</v>
      </c>
      <c r="C56" s="43"/>
      <c r="D56" s="176"/>
      <c r="E56" s="43"/>
      <c r="F56" s="43"/>
      <c r="G56" s="47"/>
      <c r="H56" s="79">
        <f t="shared" si="15"/>
        <v>0</v>
      </c>
      <c r="I56" s="46">
        <f t="shared" si="27"/>
        <v>0</v>
      </c>
      <c r="J56" s="47">
        <f t="shared" si="17"/>
        <v>0</v>
      </c>
      <c r="K56" s="39">
        <f t="shared" si="16"/>
        <v>0</v>
      </c>
      <c r="L56" s="43"/>
      <c r="M56" s="43"/>
      <c r="N56" s="44"/>
      <c r="O56" s="44"/>
      <c r="P56" s="45"/>
      <c r="Q56" s="43"/>
      <c r="R56" s="44"/>
      <c r="S56" s="45">
        <f t="shared" si="5"/>
        <v>0</v>
      </c>
      <c r="T56" s="46"/>
      <c r="U56" s="47"/>
      <c r="V56" s="46"/>
      <c r="W56" s="47"/>
    </row>
    <row r="57" spans="1:26" s="49" customFormat="1" ht="24" x14ac:dyDescent="0.25">
      <c r="A57" s="127" t="s">
        <v>94</v>
      </c>
      <c r="B57" s="142" t="s">
        <v>95</v>
      </c>
      <c r="C57" s="43"/>
      <c r="D57" s="176"/>
      <c r="E57" s="43"/>
      <c r="F57" s="43"/>
      <c r="G57" s="47"/>
      <c r="H57" s="79">
        <f t="shared" si="15"/>
        <v>0</v>
      </c>
      <c r="I57" s="46">
        <f t="shared" si="27"/>
        <v>0</v>
      </c>
      <c r="J57" s="47">
        <f t="shared" si="17"/>
        <v>0</v>
      </c>
      <c r="K57" s="39">
        <f t="shared" si="16"/>
        <v>0</v>
      </c>
      <c r="L57" s="43"/>
      <c r="M57" s="43"/>
      <c r="N57" s="44"/>
      <c r="O57" s="44"/>
      <c r="P57" s="45"/>
      <c r="Q57" s="43"/>
      <c r="R57" s="44"/>
      <c r="S57" s="45">
        <f t="shared" si="5"/>
        <v>0</v>
      </c>
      <c r="T57" s="46"/>
      <c r="U57" s="47"/>
      <c r="V57" s="46"/>
      <c r="W57" s="47"/>
    </row>
    <row r="58" spans="1:26" s="49" customFormat="1" x14ac:dyDescent="0.25">
      <c r="A58" s="127" t="s">
        <v>96</v>
      </c>
      <c r="B58" s="142" t="s">
        <v>97</v>
      </c>
      <c r="C58" s="43"/>
      <c r="D58" s="176"/>
      <c r="E58" s="43"/>
      <c r="F58" s="43"/>
      <c r="G58" s="47"/>
      <c r="H58" s="79">
        <f t="shared" si="15"/>
        <v>0</v>
      </c>
      <c r="I58" s="46">
        <f t="shared" si="27"/>
        <v>0</v>
      </c>
      <c r="J58" s="47">
        <f t="shared" si="17"/>
        <v>0</v>
      </c>
      <c r="K58" s="39">
        <f t="shared" si="16"/>
        <v>0</v>
      </c>
      <c r="L58" s="43"/>
      <c r="M58" s="43"/>
      <c r="N58" s="44"/>
      <c r="O58" s="44"/>
      <c r="P58" s="45"/>
      <c r="Q58" s="43"/>
      <c r="R58" s="44"/>
      <c r="S58" s="45">
        <f t="shared" si="5"/>
        <v>0</v>
      </c>
      <c r="T58" s="46"/>
      <c r="U58" s="47"/>
      <c r="V58" s="46"/>
      <c r="W58" s="47"/>
    </row>
    <row r="59" spans="1:26" s="49" customFormat="1" x14ac:dyDescent="0.25">
      <c r="A59" s="127" t="s">
        <v>98</v>
      </c>
      <c r="B59" s="142" t="s">
        <v>99</v>
      </c>
      <c r="C59" s="43"/>
      <c r="D59" s="176"/>
      <c r="E59" s="43"/>
      <c r="F59" s="43"/>
      <c r="G59" s="47"/>
      <c r="H59" s="79">
        <f t="shared" si="15"/>
        <v>0</v>
      </c>
      <c r="I59" s="46">
        <f t="shared" si="27"/>
        <v>0</v>
      </c>
      <c r="J59" s="47">
        <f t="shared" si="17"/>
        <v>0</v>
      </c>
      <c r="K59" s="39">
        <f t="shared" si="16"/>
        <v>0</v>
      </c>
      <c r="L59" s="43"/>
      <c r="M59" s="43"/>
      <c r="N59" s="44"/>
      <c r="O59" s="44"/>
      <c r="P59" s="45"/>
      <c r="Q59" s="43"/>
      <c r="R59" s="44"/>
      <c r="S59" s="45">
        <f t="shared" si="5"/>
        <v>0</v>
      </c>
      <c r="T59" s="46"/>
      <c r="U59" s="47"/>
      <c r="V59" s="46"/>
      <c r="W59" s="47"/>
    </row>
    <row r="60" spans="1:26" s="49" customFormat="1" ht="24" x14ac:dyDescent="0.25">
      <c r="A60" s="127" t="s">
        <v>100</v>
      </c>
      <c r="B60" s="142" t="s">
        <v>101</v>
      </c>
      <c r="C60" s="43"/>
      <c r="D60" s="176"/>
      <c r="E60" s="43"/>
      <c r="F60" s="43"/>
      <c r="G60" s="47"/>
      <c r="H60" s="79">
        <f t="shared" si="15"/>
        <v>0</v>
      </c>
      <c r="I60" s="46">
        <f t="shared" si="27"/>
        <v>0</v>
      </c>
      <c r="J60" s="47">
        <f t="shared" si="17"/>
        <v>0</v>
      </c>
      <c r="K60" s="39">
        <f t="shared" si="16"/>
        <v>0</v>
      </c>
      <c r="L60" s="43"/>
      <c r="M60" s="43"/>
      <c r="N60" s="44"/>
      <c r="O60" s="44"/>
      <c r="P60" s="45"/>
      <c r="Q60" s="43"/>
      <c r="R60" s="44"/>
      <c r="S60" s="45">
        <f t="shared" si="5"/>
        <v>0</v>
      </c>
      <c r="T60" s="46"/>
      <c r="U60" s="47"/>
      <c r="V60" s="46"/>
      <c r="W60" s="47"/>
    </row>
    <row r="61" spans="1:26" s="49" customFormat="1" ht="36" x14ac:dyDescent="0.25">
      <c r="A61" s="127" t="s">
        <v>102</v>
      </c>
      <c r="B61" s="142" t="s">
        <v>103</v>
      </c>
      <c r="C61" s="43">
        <v>50180</v>
      </c>
      <c r="D61" s="176">
        <v>50180</v>
      </c>
      <c r="E61" s="43"/>
      <c r="F61" s="43"/>
      <c r="G61" s="47">
        <v>50180</v>
      </c>
      <c r="H61" s="79">
        <f t="shared" si="15"/>
        <v>50180</v>
      </c>
      <c r="I61" s="46">
        <f t="shared" si="27"/>
        <v>0</v>
      </c>
      <c r="J61" s="47">
        <f t="shared" si="17"/>
        <v>50180</v>
      </c>
      <c r="K61" s="39">
        <f t="shared" si="16"/>
        <v>0</v>
      </c>
      <c r="L61" s="43"/>
      <c r="M61" s="43"/>
      <c r="N61" s="44"/>
      <c r="O61" s="44"/>
      <c r="P61" s="45"/>
      <c r="Q61" s="43"/>
      <c r="R61" s="44"/>
      <c r="S61" s="45">
        <f t="shared" si="5"/>
        <v>0</v>
      </c>
      <c r="T61" s="46"/>
      <c r="U61" s="47"/>
      <c r="V61" s="46"/>
      <c r="W61" s="47">
        <f>G61</f>
        <v>50180</v>
      </c>
    </row>
    <row r="62" spans="1:26" s="49" customFormat="1" ht="24" x14ac:dyDescent="0.25">
      <c r="A62" s="127" t="s">
        <v>104</v>
      </c>
      <c r="B62" s="142" t="s">
        <v>105</v>
      </c>
      <c r="C62" s="43"/>
      <c r="D62" s="176"/>
      <c r="E62" s="43"/>
      <c r="F62" s="43"/>
      <c r="G62" s="47"/>
      <c r="H62" s="79">
        <f t="shared" si="15"/>
        <v>0</v>
      </c>
      <c r="I62" s="46">
        <f t="shared" si="27"/>
        <v>0</v>
      </c>
      <c r="J62" s="47">
        <f t="shared" si="17"/>
        <v>0</v>
      </c>
      <c r="K62" s="39">
        <f t="shared" si="16"/>
        <v>0</v>
      </c>
      <c r="L62" s="43"/>
      <c r="M62" s="43"/>
      <c r="N62" s="44"/>
      <c r="O62" s="44"/>
      <c r="P62" s="45"/>
      <c r="Q62" s="43"/>
      <c r="R62" s="44"/>
      <c r="S62" s="45">
        <f t="shared" si="5"/>
        <v>0</v>
      </c>
      <c r="T62" s="46"/>
      <c r="U62" s="47"/>
      <c r="V62" s="46"/>
      <c r="W62" s="47"/>
    </row>
    <row r="63" spans="1:26" s="49" customFormat="1" x14ac:dyDescent="0.25">
      <c r="A63" s="127" t="s">
        <v>106</v>
      </c>
      <c r="B63" s="142" t="s">
        <v>107</v>
      </c>
      <c r="C63" s="43">
        <v>62945.279999999999</v>
      </c>
      <c r="D63" s="176">
        <v>62945.279999999999</v>
      </c>
      <c r="E63" s="43"/>
      <c r="F63" s="43"/>
      <c r="G63" s="47">
        <v>106529.28</v>
      </c>
      <c r="H63" s="79">
        <f t="shared" si="15"/>
        <v>106529.28</v>
      </c>
      <c r="I63" s="46">
        <f t="shared" si="27"/>
        <v>0</v>
      </c>
      <c r="J63" s="47">
        <f t="shared" si="17"/>
        <v>106529.28</v>
      </c>
      <c r="K63" s="39">
        <f t="shared" si="16"/>
        <v>0</v>
      </c>
      <c r="L63" s="43"/>
      <c r="M63" s="43"/>
      <c r="N63" s="44"/>
      <c r="O63" s="44"/>
      <c r="P63" s="45"/>
      <c r="Q63" s="43"/>
      <c r="R63" s="44"/>
      <c r="S63" s="45">
        <f t="shared" si="5"/>
        <v>0</v>
      </c>
      <c r="T63" s="46"/>
      <c r="U63" s="47"/>
      <c r="V63" s="46"/>
      <c r="W63" s="47">
        <f>G63</f>
        <v>106529.28</v>
      </c>
    </row>
    <row r="64" spans="1:26" s="49" customFormat="1" ht="52.2" customHeight="1" x14ac:dyDescent="0.25">
      <c r="A64" s="177" t="s">
        <v>221</v>
      </c>
      <c r="B64" s="142" t="s">
        <v>222</v>
      </c>
      <c r="C64" s="43"/>
      <c r="D64" s="43"/>
      <c r="E64" s="43"/>
      <c r="F64" s="43"/>
      <c r="G64" s="43"/>
      <c r="H64" s="79">
        <f t="shared" si="15"/>
        <v>0</v>
      </c>
      <c r="I64" s="46">
        <f t="shared" ref="I64:I65" si="28">L64</f>
        <v>0</v>
      </c>
      <c r="J64" s="47">
        <f t="shared" ref="J64:J65" si="29">M64+N64+S64+V64+W64</f>
        <v>0</v>
      </c>
      <c r="K64" s="39">
        <f t="shared" si="16"/>
        <v>0</v>
      </c>
      <c r="L64" s="43"/>
      <c r="M64" s="43"/>
      <c r="N64" s="44"/>
      <c r="O64" s="44"/>
      <c r="P64" s="45"/>
      <c r="Q64" s="43"/>
      <c r="R64" s="44"/>
      <c r="S64" s="45">
        <f t="shared" si="5"/>
        <v>0</v>
      </c>
      <c r="T64" s="43"/>
      <c r="U64" s="44"/>
      <c r="V64" s="46"/>
      <c r="W64" s="47"/>
    </row>
    <row r="65" spans="1:25" s="49" customFormat="1" ht="52.2" customHeight="1" x14ac:dyDescent="0.25">
      <c r="A65" s="134" t="s">
        <v>203</v>
      </c>
      <c r="B65" s="149" t="s">
        <v>202</v>
      </c>
      <c r="C65" s="43"/>
      <c r="D65" s="43"/>
      <c r="E65" s="43"/>
      <c r="F65" s="43"/>
      <c r="G65" s="44"/>
      <c r="H65" s="79">
        <f t="shared" si="15"/>
        <v>0</v>
      </c>
      <c r="I65" s="46">
        <f t="shared" si="28"/>
        <v>0</v>
      </c>
      <c r="J65" s="47">
        <f t="shared" si="29"/>
        <v>0</v>
      </c>
      <c r="K65" s="39">
        <f t="shared" si="16"/>
        <v>0</v>
      </c>
      <c r="L65" s="43"/>
      <c r="M65" s="43"/>
      <c r="N65" s="44"/>
      <c r="O65" s="44"/>
      <c r="P65" s="45"/>
      <c r="Q65" s="43"/>
      <c r="R65" s="44"/>
      <c r="S65" s="45">
        <f t="shared" si="5"/>
        <v>0</v>
      </c>
      <c r="T65" s="48"/>
      <c r="U65" s="44"/>
      <c r="V65" s="46"/>
      <c r="W65" s="47"/>
    </row>
    <row r="66" spans="1:25" s="49" customFormat="1" ht="24" x14ac:dyDescent="0.25">
      <c r="A66" s="127" t="s">
        <v>108</v>
      </c>
      <c r="B66" s="142" t="s">
        <v>109</v>
      </c>
      <c r="C66" s="43">
        <v>54528</v>
      </c>
      <c r="D66" s="176"/>
      <c r="E66" s="43"/>
      <c r="F66" s="43"/>
      <c r="G66" s="47"/>
      <c r="H66" s="79">
        <f t="shared" si="15"/>
        <v>0</v>
      </c>
      <c r="I66" s="46">
        <f t="shared" si="27"/>
        <v>0</v>
      </c>
      <c r="J66" s="47">
        <f t="shared" si="17"/>
        <v>0</v>
      </c>
      <c r="K66" s="39">
        <f t="shared" si="16"/>
        <v>0</v>
      </c>
      <c r="L66" s="43"/>
      <c r="M66" s="43"/>
      <c r="N66" s="44"/>
      <c r="O66" s="44"/>
      <c r="P66" s="45"/>
      <c r="Q66" s="43"/>
      <c r="R66" s="44"/>
      <c r="S66" s="45">
        <f t="shared" si="5"/>
        <v>0</v>
      </c>
      <c r="T66" s="46"/>
      <c r="U66" s="47"/>
      <c r="V66" s="46"/>
      <c r="W66" s="47"/>
      <c r="Y66" s="65"/>
    </row>
    <row r="67" spans="1:25" s="49" customFormat="1" x14ac:dyDescent="0.25">
      <c r="A67" s="127" t="s">
        <v>36</v>
      </c>
      <c r="B67" s="142" t="s">
        <v>37</v>
      </c>
      <c r="C67" s="43"/>
      <c r="D67" s="176"/>
      <c r="E67" s="43"/>
      <c r="F67" s="43"/>
      <c r="G67" s="47"/>
      <c r="H67" s="79">
        <f t="shared" si="15"/>
        <v>0</v>
      </c>
      <c r="I67" s="46">
        <f t="shared" si="27"/>
        <v>0</v>
      </c>
      <c r="J67" s="47">
        <f t="shared" si="17"/>
        <v>0</v>
      </c>
      <c r="K67" s="39">
        <f t="shared" si="16"/>
        <v>0</v>
      </c>
      <c r="L67" s="43"/>
      <c r="M67" s="43"/>
      <c r="N67" s="44"/>
      <c r="O67" s="44"/>
      <c r="P67" s="45"/>
      <c r="Q67" s="43"/>
      <c r="R67" s="44"/>
      <c r="S67" s="45">
        <f t="shared" si="5"/>
        <v>0</v>
      </c>
      <c r="T67" s="46"/>
      <c r="U67" s="47"/>
      <c r="V67" s="46"/>
      <c r="W67" s="47"/>
    </row>
    <row r="68" spans="1:25" s="42" customFormat="1" x14ac:dyDescent="0.25">
      <c r="A68" s="128" t="s">
        <v>110</v>
      </c>
      <c r="B68" s="143"/>
      <c r="C68" s="50">
        <f>SUM(C69:C82)</f>
        <v>241322.43</v>
      </c>
      <c r="D68" s="50">
        <f>SUM(D69:D82)</f>
        <v>209270.43</v>
      </c>
      <c r="E68" s="50">
        <f t="shared" ref="E68:F68" si="30">SUM(E69:E82)</f>
        <v>201270.97</v>
      </c>
      <c r="F68" s="50">
        <f t="shared" si="30"/>
        <v>0</v>
      </c>
      <c r="G68" s="52">
        <f>SUM(G69:G82)</f>
        <v>37300</v>
      </c>
      <c r="H68" s="38">
        <f>I68+J68</f>
        <v>37300</v>
      </c>
      <c r="I68" s="51">
        <f>SUM(I69:I82)</f>
        <v>0</v>
      </c>
      <c r="J68" s="52">
        <f>SUM(J69:J82)</f>
        <v>37300</v>
      </c>
      <c r="K68" s="38">
        <f>L68+M68</f>
        <v>0</v>
      </c>
      <c r="L68" s="50">
        <f>SUM(L69:L82)</f>
        <v>0</v>
      </c>
      <c r="M68" s="50">
        <f>SUM(M69:M82)</f>
        <v>0</v>
      </c>
      <c r="N68" s="50">
        <f>SUM(N69:N82)</f>
        <v>0</v>
      </c>
      <c r="O68" s="50">
        <f>SUM(O69:O82)</f>
        <v>0</v>
      </c>
      <c r="P68" s="53"/>
      <c r="Q68" s="50">
        <f>SUM(Q69:Q82)</f>
        <v>0</v>
      </c>
      <c r="R68" s="97">
        <f>SUM(R69:R82)</f>
        <v>0</v>
      </c>
      <c r="S68" s="53">
        <f t="shared" si="5"/>
        <v>0</v>
      </c>
      <c r="T68" s="51">
        <f>SUM(T69:T82)</f>
        <v>0</v>
      </c>
      <c r="U68" s="52">
        <f>SUM(U69:U82)</f>
        <v>0</v>
      </c>
      <c r="V68" s="51">
        <f>SUM(V69:V82)</f>
        <v>0</v>
      </c>
      <c r="W68" s="52">
        <f>SUM(W69:W82)</f>
        <v>37300</v>
      </c>
    </row>
    <row r="69" spans="1:25" s="49" customFormat="1" x14ac:dyDescent="0.25">
      <c r="A69" s="127" t="s">
        <v>111</v>
      </c>
      <c r="B69" s="142" t="s">
        <v>112</v>
      </c>
      <c r="C69" s="43">
        <v>7999.46</v>
      </c>
      <c r="D69" s="176">
        <v>7999.46</v>
      </c>
      <c r="E69" s="43"/>
      <c r="F69" s="43"/>
      <c r="G69" s="47">
        <v>16000</v>
      </c>
      <c r="H69" s="39">
        <f>I69+J69</f>
        <v>16000</v>
      </c>
      <c r="I69" s="46">
        <f t="shared" ref="I69:I87" si="31">L69</f>
        <v>0</v>
      </c>
      <c r="J69" s="47">
        <f t="shared" si="17"/>
        <v>16000</v>
      </c>
      <c r="K69" s="39">
        <f t="shared" ref="K69:K106" si="32">L69+M69</f>
        <v>0</v>
      </c>
      <c r="L69" s="43"/>
      <c r="M69" s="43"/>
      <c r="N69" s="44"/>
      <c r="O69" s="44"/>
      <c r="P69" s="45"/>
      <c r="Q69" s="43"/>
      <c r="R69" s="44"/>
      <c r="S69" s="45">
        <f t="shared" si="5"/>
        <v>0</v>
      </c>
      <c r="T69" s="46"/>
      <c r="U69" s="47"/>
      <c r="V69" s="46"/>
      <c r="W69" s="47">
        <f>G69</f>
        <v>16000</v>
      </c>
    </row>
    <row r="70" spans="1:25" s="49" customFormat="1" x14ac:dyDescent="0.25">
      <c r="A70" s="127" t="s">
        <v>113</v>
      </c>
      <c r="B70" s="142" t="s">
        <v>114</v>
      </c>
      <c r="C70" s="43">
        <v>201270.97</v>
      </c>
      <c r="D70" s="176">
        <v>201270.97</v>
      </c>
      <c r="E70" s="43">
        <v>201270.97</v>
      </c>
      <c r="F70" s="43"/>
      <c r="G70" s="47"/>
      <c r="H70" s="39">
        <f>I70+J70</f>
        <v>0</v>
      </c>
      <c r="I70" s="46">
        <f t="shared" si="31"/>
        <v>0</v>
      </c>
      <c r="J70" s="47">
        <f t="shared" si="17"/>
        <v>0</v>
      </c>
      <c r="K70" s="39">
        <f t="shared" si="32"/>
        <v>0</v>
      </c>
      <c r="L70" s="43"/>
      <c r="M70" s="43"/>
      <c r="N70" s="44"/>
      <c r="O70" s="44"/>
      <c r="P70" s="45"/>
      <c r="Q70" s="43"/>
      <c r="R70" s="44"/>
      <c r="S70" s="45">
        <f t="shared" si="5"/>
        <v>0</v>
      </c>
      <c r="T70" s="46"/>
      <c r="U70" s="47"/>
      <c r="V70" s="46"/>
      <c r="W70" s="47"/>
    </row>
    <row r="71" spans="1:25" s="49" customFormat="1" ht="48" x14ac:dyDescent="0.25">
      <c r="A71" s="127" t="s">
        <v>115</v>
      </c>
      <c r="B71" s="142" t="s">
        <v>116</v>
      </c>
      <c r="C71" s="43"/>
      <c r="D71" s="176"/>
      <c r="E71" s="43"/>
      <c r="F71" s="43"/>
      <c r="G71" s="47"/>
      <c r="H71" s="39">
        <f t="shared" ref="H71:H82" si="33">I71+J71</f>
        <v>0</v>
      </c>
      <c r="I71" s="46">
        <f t="shared" si="31"/>
        <v>0</v>
      </c>
      <c r="J71" s="47">
        <f t="shared" si="17"/>
        <v>0</v>
      </c>
      <c r="K71" s="39">
        <f t="shared" si="32"/>
        <v>0</v>
      </c>
      <c r="L71" s="43"/>
      <c r="M71" s="43"/>
      <c r="N71" s="44"/>
      <c r="O71" s="44"/>
      <c r="P71" s="45"/>
      <c r="Q71" s="43"/>
      <c r="R71" s="44"/>
      <c r="S71" s="45">
        <f t="shared" si="5"/>
        <v>0</v>
      </c>
      <c r="T71" s="46"/>
      <c r="U71" s="47"/>
      <c r="V71" s="46"/>
      <c r="W71" s="47"/>
    </row>
    <row r="72" spans="1:25" s="49" customFormat="1" ht="36" x14ac:dyDescent="0.25">
      <c r="A72" s="127" t="s">
        <v>117</v>
      </c>
      <c r="B72" s="142" t="s">
        <v>118</v>
      </c>
      <c r="C72" s="43">
        <v>11300</v>
      </c>
      <c r="D72" s="176"/>
      <c r="E72" s="43"/>
      <c r="F72" s="43"/>
      <c r="G72" s="47">
        <f>11300</f>
        <v>11300</v>
      </c>
      <c r="H72" s="39">
        <f t="shared" si="33"/>
        <v>11300</v>
      </c>
      <c r="I72" s="46">
        <f t="shared" si="31"/>
        <v>0</v>
      </c>
      <c r="J72" s="47">
        <f t="shared" si="17"/>
        <v>11300</v>
      </c>
      <c r="K72" s="39">
        <f t="shared" si="32"/>
        <v>0</v>
      </c>
      <c r="L72" s="43"/>
      <c r="M72" s="43"/>
      <c r="N72" s="44"/>
      <c r="O72" s="44"/>
      <c r="P72" s="45"/>
      <c r="Q72" s="43"/>
      <c r="R72" s="44"/>
      <c r="S72" s="45">
        <f t="shared" si="5"/>
        <v>0</v>
      </c>
      <c r="T72" s="46"/>
      <c r="U72" s="47"/>
      <c r="V72" s="46"/>
      <c r="W72" s="47">
        <v>11300</v>
      </c>
    </row>
    <row r="73" spans="1:25" s="49" customFormat="1" ht="48" x14ac:dyDescent="0.25">
      <c r="A73" s="127" t="s">
        <v>119</v>
      </c>
      <c r="B73" s="142" t="s">
        <v>120</v>
      </c>
      <c r="C73" s="43"/>
      <c r="D73" s="176"/>
      <c r="E73" s="43"/>
      <c r="F73" s="43"/>
      <c r="G73" s="47"/>
      <c r="H73" s="39">
        <f t="shared" si="33"/>
        <v>0</v>
      </c>
      <c r="I73" s="46">
        <f t="shared" si="31"/>
        <v>0</v>
      </c>
      <c r="J73" s="47">
        <f t="shared" si="17"/>
        <v>0</v>
      </c>
      <c r="K73" s="39">
        <f t="shared" si="32"/>
        <v>0</v>
      </c>
      <c r="L73" s="43"/>
      <c r="M73" s="43"/>
      <c r="N73" s="44"/>
      <c r="O73" s="44"/>
      <c r="P73" s="45"/>
      <c r="Q73" s="43"/>
      <c r="R73" s="44"/>
      <c r="S73" s="45">
        <f t="shared" si="5"/>
        <v>0</v>
      </c>
      <c r="T73" s="46"/>
      <c r="U73" s="47"/>
      <c r="V73" s="46"/>
      <c r="W73" s="47"/>
    </row>
    <row r="74" spans="1:25" s="49" customFormat="1" ht="36" x14ac:dyDescent="0.25">
      <c r="A74" s="127" t="s">
        <v>121</v>
      </c>
      <c r="B74" s="142" t="s">
        <v>122</v>
      </c>
      <c r="C74" s="43"/>
      <c r="D74" s="176"/>
      <c r="E74" s="43"/>
      <c r="F74" s="43"/>
      <c r="G74" s="47"/>
      <c r="H74" s="39">
        <f t="shared" si="33"/>
        <v>0</v>
      </c>
      <c r="I74" s="46">
        <f t="shared" si="31"/>
        <v>0</v>
      </c>
      <c r="J74" s="47">
        <f t="shared" si="17"/>
        <v>0</v>
      </c>
      <c r="K74" s="39">
        <f t="shared" si="32"/>
        <v>0</v>
      </c>
      <c r="L74" s="43"/>
      <c r="M74" s="43"/>
      <c r="N74" s="44"/>
      <c r="O74" s="44"/>
      <c r="P74" s="45"/>
      <c r="Q74" s="43"/>
      <c r="R74" s="44"/>
      <c r="S74" s="45">
        <f t="shared" si="5"/>
        <v>0</v>
      </c>
      <c r="T74" s="46"/>
      <c r="U74" s="47"/>
      <c r="V74" s="46"/>
      <c r="W74" s="47"/>
    </row>
    <row r="75" spans="1:25" s="49" customFormat="1" x14ac:dyDescent="0.25">
      <c r="A75" s="127" t="s">
        <v>123</v>
      </c>
      <c r="B75" s="142" t="s">
        <v>124</v>
      </c>
      <c r="C75" s="43"/>
      <c r="D75" s="176"/>
      <c r="E75" s="43"/>
      <c r="F75" s="43"/>
      <c r="G75" s="47"/>
      <c r="H75" s="39">
        <f t="shared" si="33"/>
        <v>0</v>
      </c>
      <c r="I75" s="46">
        <f t="shared" si="31"/>
        <v>0</v>
      </c>
      <c r="J75" s="47">
        <f t="shared" si="17"/>
        <v>0</v>
      </c>
      <c r="K75" s="39">
        <f t="shared" si="32"/>
        <v>0</v>
      </c>
      <c r="L75" s="43"/>
      <c r="M75" s="43"/>
      <c r="N75" s="44"/>
      <c r="O75" s="44"/>
      <c r="P75" s="45"/>
      <c r="Q75" s="43"/>
      <c r="R75" s="44"/>
      <c r="S75" s="45">
        <f t="shared" si="5"/>
        <v>0</v>
      </c>
      <c r="T75" s="46"/>
      <c r="U75" s="47"/>
      <c r="V75" s="46"/>
      <c r="W75" s="47"/>
    </row>
    <row r="76" spans="1:25" s="49" customFormat="1" x14ac:dyDescent="0.25">
      <c r="A76" s="127" t="s">
        <v>125</v>
      </c>
      <c r="B76" s="142" t="s">
        <v>126</v>
      </c>
      <c r="C76" s="43"/>
      <c r="D76" s="176"/>
      <c r="E76" s="43"/>
      <c r="F76" s="43"/>
      <c r="G76" s="47"/>
      <c r="H76" s="39">
        <f t="shared" si="33"/>
        <v>0</v>
      </c>
      <c r="I76" s="46">
        <f t="shared" si="31"/>
        <v>0</v>
      </c>
      <c r="J76" s="47">
        <f t="shared" si="17"/>
        <v>0</v>
      </c>
      <c r="K76" s="39">
        <f t="shared" si="32"/>
        <v>0</v>
      </c>
      <c r="L76" s="43"/>
      <c r="M76" s="43"/>
      <c r="N76" s="44"/>
      <c r="O76" s="44"/>
      <c r="P76" s="45"/>
      <c r="Q76" s="43"/>
      <c r="R76" s="44"/>
      <c r="S76" s="45">
        <f t="shared" si="5"/>
        <v>0</v>
      </c>
      <c r="T76" s="46"/>
      <c r="U76" s="47"/>
      <c r="V76" s="46"/>
      <c r="W76" s="47"/>
    </row>
    <row r="77" spans="1:25" s="49" customFormat="1" x14ac:dyDescent="0.25">
      <c r="A77" s="127" t="s">
        <v>127</v>
      </c>
      <c r="B77" s="142" t="s">
        <v>128</v>
      </c>
      <c r="C77" s="43"/>
      <c r="D77" s="176"/>
      <c r="E77" s="43"/>
      <c r="F77" s="43"/>
      <c r="G77" s="47"/>
      <c r="H77" s="39">
        <f t="shared" si="33"/>
        <v>0</v>
      </c>
      <c r="I77" s="46">
        <f t="shared" si="31"/>
        <v>0</v>
      </c>
      <c r="J77" s="47">
        <f t="shared" si="17"/>
        <v>0</v>
      </c>
      <c r="K77" s="39">
        <f t="shared" si="32"/>
        <v>0</v>
      </c>
      <c r="L77" s="43"/>
      <c r="M77" s="43"/>
      <c r="N77" s="44"/>
      <c r="O77" s="44"/>
      <c r="P77" s="45"/>
      <c r="Q77" s="43"/>
      <c r="R77" s="44"/>
      <c r="S77" s="45">
        <f t="shared" si="5"/>
        <v>0</v>
      </c>
      <c r="T77" s="46"/>
      <c r="U77" s="47"/>
      <c r="V77" s="46"/>
      <c r="W77" s="47"/>
    </row>
    <row r="78" spans="1:25" s="49" customFormat="1" ht="24" x14ac:dyDescent="0.25">
      <c r="A78" s="132" t="s">
        <v>129</v>
      </c>
      <c r="B78" s="142" t="s">
        <v>130</v>
      </c>
      <c r="C78" s="43"/>
      <c r="D78" s="176"/>
      <c r="E78" s="43"/>
      <c r="F78" s="43"/>
      <c r="G78" s="47"/>
      <c r="H78" s="39">
        <f t="shared" si="33"/>
        <v>0</v>
      </c>
      <c r="I78" s="46">
        <f t="shared" si="31"/>
        <v>0</v>
      </c>
      <c r="J78" s="47">
        <f t="shared" si="17"/>
        <v>0</v>
      </c>
      <c r="K78" s="39">
        <f t="shared" si="32"/>
        <v>0</v>
      </c>
      <c r="L78" s="43"/>
      <c r="M78" s="43"/>
      <c r="N78" s="44"/>
      <c r="O78" s="44"/>
      <c r="P78" s="45"/>
      <c r="Q78" s="43"/>
      <c r="R78" s="44"/>
      <c r="S78" s="45">
        <f t="shared" si="5"/>
        <v>0</v>
      </c>
      <c r="T78" s="46"/>
      <c r="U78" s="47"/>
      <c r="V78" s="46"/>
      <c r="W78" s="47"/>
    </row>
    <row r="79" spans="1:25" s="49" customFormat="1" ht="24" x14ac:dyDescent="0.25">
      <c r="A79" s="132" t="s">
        <v>131</v>
      </c>
      <c r="B79" s="142" t="s">
        <v>132</v>
      </c>
      <c r="C79" s="43"/>
      <c r="D79" s="176"/>
      <c r="E79" s="43"/>
      <c r="F79" s="43"/>
      <c r="G79" s="47"/>
      <c r="H79" s="39">
        <f t="shared" si="33"/>
        <v>0</v>
      </c>
      <c r="I79" s="46">
        <f t="shared" si="31"/>
        <v>0</v>
      </c>
      <c r="J79" s="47">
        <f t="shared" si="17"/>
        <v>0</v>
      </c>
      <c r="K79" s="39">
        <f t="shared" si="32"/>
        <v>0</v>
      </c>
      <c r="L79" s="43"/>
      <c r="M79" s="43"/>
      <c r="N79" s="44"/>
      <c r="O79" s="44"/>
      <c r="P79" s="45"/>
      <c r="Q79" s="43"/>
      <c r="R79" s="44"/>
      <c r="S79" s="45">
        <f t="shared" si="5"/>
        <v>0</v>
      </c>
      <c r="T79" s="46"/>
      <c r="U79" s="47"/>
      <c r="V79" s="46"/>
      <c r="W79" s="47"/>
    </row>
    <row r="80" spans="1:25" s="49" customFormat="1" x14ac:dyDescent="0.25">
      <c r="A80" s="132" t="s">
        <v>133</v>
      </c>
      <c r="B80" s="142" t="s">
        <v>134</v>
      </c>
      <c r="C80" s="43"/>
      <c r="D80" s="176"/>
      <c r="E80" s="43"/>
      <c r="F80" s="43"/>
      <c r="G80" s="47"/>
      <c r="H80" s="39">
        <f t="shared" si="33"/>
        <v>0</v>
      </c>
      <c r="I80" s="46">
        <f t="shared" si="31"/>
        <v>0</v>
      </c>
      <c r="J80" s="47">
        <f t="shared" si="17"/>
        <v>0</v>
      </c>
      <c r="K80" s="39">
        <f t="shared" si="32"/>
        <v>0</v>
      </c>
      <c r="L80" s="43"/>
      <c r="M80" s="43"/>
      <c r="N80" s="44"/>
      <c r="O80" s="44"/>
      <c r="P80" s="45"/>
      <c r="Q80" s="43"/>
      <c r="R80" s="44"/>
      <c r="S80" s="45">
        <f t="shared" si="5"/>
        <v>0</v>
      </c>
      <c r="T80" s="46"/>
      <c r="U80" s="47"/>
      <c r="V80" s="46"/>
      <c r="W80" s="47"/>
    </row>
    <row r="81" spans="1:25" s="49" customFormat="1" ht="24" x14ac:dyDescent="0.25">
      <c r="A81" s="132" t="s">
        <v>135</v>
      </c>
      <c r="B81" s="142" t="s">
        <v>136</v>
      </c>
      <c r="C81" s="43"/>
      <c r="D81" s="176"/>
      <c r="E81" s="43"/>
      <c r="F81" s="43"/>
      <c r="G81" s="47"/>
      <c r="H81" s="39">
        <f t="shared" si="33"/>
        <v>0</v>
      </c>
      <c r="I81" s="46">
        <f t="shared" si="31"/>
        <v>0</v>
      </c>
      <c r="J81" s="47">
        <f t="shared" si="17"/>
        <v>0</v>
      </c>
      <c r="K81" s="39">
        <f t="shared" si="32"/>
        <v>0</v>
      </c>
      <c r="L81" s="43"/>
      <c r="M81" s="43"/>
      <c r="N81" s="44"/>
      <c r="O81" s="44"/>
      <c r="P81" s="45"/>
      <c r="Q81" s="43"/>
      <c r="R81" s="44"/>
      <c r="S81" s="45">
        <f t="shared" si="5"/>
        <v>0</v>
      </c>
      <c r="T81" s="46"/>
      <c r="U81" s="47"/>
      <c r="V81" s="46"/>
      <c r="W81" s="47"/>
    </row>
    <row r="82" spans="1:25" s="49" customFormat="1" x14ac:dyDescent="0.25">
      <c r="A82" s="127" t="s">
        <v>137</v>
      </c>
      <c r="B82" s="142" t="s">
        <v>138</v>
      </c>
      <c r="C82" s="43">
        <v>20752</v>
      </c>
      <c r="D82" s="176"/>
      <c r="E82" s="43"/>
      <c r="F82" s="43"/>
      <c r="G82" s="47">
        <v>10000</v>
      </c>
      <c r="H82" s="39">
        <f t="shared" si="33"/>
        <v>10000</v>
      </c>
      <c r="I82" s="46">
        <f t="shared" si="31"/>
        <v>0</v>
      </c>
      <c r="J82" s="47">
        <f t="shared" si="17"/>
        <v>10000</v>
      </c>
      <c r="K82" s="39">
        <f t="shared" si="32"/>
        <v>0</v>
      </c>
      <c r="L82" s="43"/>
      <c r="M82" s="43"/>
      <c r="N82" s="44"/>
      <c r="O82" s="44"/>
      <c r="P82" s="45"/>
      <c r="Q82" s="43"/>
      <c r="R82" s="44"/>
      <c r="S82" s="45">
        <f t="shared" si="5"/>
        <v>0</v>
      </c>
      <c r="T82" s="46"/>
      <c r="U82" s="47"/>
      <c r="V82" s="46"/>
      <c r="W82" s="47">
        <f>G82</f>
        <v>10000</v>
      </c>
      <c r="Y82" s="65"/>
    </row>
    <row r="83" spans="1:25" s="42" customFormat="1" x14ac:dyDescent="0.25">
      <c r="A83" s="128" t="s">
        <v>139</v>
      </c>
      <c r="B83" s="143"/>
      <c r="C83" s="50">
        <f>SUM(C84:C87)</f>
        <v>30000</v>
      </c>
      <c r="D83" s="50">
        <f>SUM(D84:D87)</f>
        <v>30000</v>
      </c>
      <c r="E83" s="50">
        <f t="shared" ref="E83:F83" si="34">SUM(E84:E87)</f>
        <v>0</v>
      </c>
      <c r="F83" s="50">
        <f t="shared" si="34"/>
        <v>0</v>
      </c>
      <c r="G83" s="52">
        <f>SUM(G84:G87)</f>
        <v>30000</v>
      </c>
      <c r="H83" s="38">
        <f>I83+J83</f>
        <v>30000</v>
      </c>
      <c r="I83" s="51">
        <f>SUM(I84:I87)</f>
        <v>0</v>
      </c>
      <c r="J83" s="52">
        <f>SUM(J84:J87)</f>
        <v>30000</v>
      </c>
      <c r="K83" s="38">
        <f t="shared" si="32"/>
        <v>0</v>
      </c>
      <c r="L83" s="50">
        <f>SUM(L84:L87)</f>
        <v>0</v>
      </c>
      <c r="M83" s="50">
        <f>SUM(M84:M87)</f>
        <v>0</v>
      </c>
      <c r="N83" s="50">
        <f>SUM(N84:N87)</f>
        <v>0</v>
      </c>
      <c r="O83" s="50">
        <f>SUM(O84:O87)</f>
        <v>0</v>
      </c>
      <c r="P83" s="53"/>
      <c r="Q83" s="50">
        <f>SUM(Q84:Q87)</f>
        <v>0</v>
      </c>
      <c r="R83" s="97">
        <f>SUM(R84:R87)</f>
        <v>0</v>
      </c>
      <c r="S83" s="53">
        <f t="shared" ref="S83:S114" si="35">T83+U83</f>
        <v>0</v>
      </c>
      <c r="T83" s="51">
        <f>SUM(T84:T87)</f>
        <v>0</v>
      </c>
      <c r="U83" s="52">
        <f>SUM(U84:U87)</f>
        <v>0</v>
      </c>
      <c r="V83" s="51">
        <f>SUM(V84:V87)</f>
        <v>0</v>
      </c>
      <c r="W83" s="52">
        <f>SUM(W84:W87)</f>
        <v>30000</v>
      </c>
      <c r="Y83" s="69"/>
    </row>
    <row r="84" spans="1:25" s="49" customFormat="1" ht="24" x14ac:dyDescent="0.25">
      <c r="A84" s="127" t="s">
        <v>140</v>
      </c>
      <c r="B84" s="142" t="s">
        <v>141</v>
      </c>
      <c r="C84" s="43"/>
      <c r="D84" s="176"/>
      <c r="E84" s="43"/>
      <c r="F84" s="43"/>
      <c r="G84" s="47"/>
      <c r="H84" s="39">
        <f>I84+J84</f>
        <v>0</v>
      </c>
      <c r="I84" s="46">
        <f t="shared" si="31"/>
        <v>0</v>
      </c>
      <c r="J84" s="47">
        <f t="shared" si="17"/>
        <v>0</v>
      </c>
      <c r="K84" s="39">
        <f t="shared" si="32"/>
        <v>0</v>
      </c>
      <c r="L84" s="43"/>
      <c r="M84" s="43"/>
      <c r="N84" s="44"/>
      <c r="O84" s="44"/>
      <c r="P84" s="45"/>
      <c r="Q84" s="43"/>
      <c r="R84" s="44"/>
      <c r="S84" s="45">
        <f t="shared" si="35"/>
        <v>0</v>
      </c>
      <c r="T84" s="46"/>
      <c r="U84" s="47"/>
      <c r="V84" s="46"/>
      <c r="W84" s="47"/>
    </row>
    <row r="85" spans="1:25" s="49" customFormat="1" ht="36" x14ac:dyDescent="0.25">
      <c r="A85" s="127" t="s">
        <v>142</v>
      </c>
      <c r="B85" s="142" t="s">
        <v>143</v>
      </c>
      <c r="C85" s="43"/>
      <c r="D85" s="176"/>
      <c r="E85" s="43"/>
      <c r="F85" s="43"/>
      <c r="G85" s="47"/>
      <c r="H85" s="39">
        <f t="shared" ref="H85:H87" si="36">I85+J85</f>
        <v>0</v>
      </c>
      <c r="I85" s="46">
        <f t="shared" si="31"/>
        <v>0</v>
      </c>
      <c r="J85" s="47">
        <f t="shared" si="17"/>
        <v>0</v>
      </c>
      <c r="K85" s="39">
        <f t="shared" si="32"/>
        <v>0</v>
      </c>
      <c r="L85" s="43"/>
      <c r="M85" s="43"/>
      <c r="N85" s="44"/>
      <c r="O85" s="44"/>
      <c r="P85" s="45"/>
      <c r="Q85" s="43"/>
      <c r="R85" s="44"/>
      <c r="S85" s="45">
        <f t="shared" si="35"/>
        <v>0</v>
      </c>
      <c r="T85" s="46"/>
      <c r="U85" s="47"/>
      <c r="V85" s="46"/>
      <c r="W85" s="47"/>
    </row>
    <row r="86" spans="1:25" s="49" customFormat="1" ht="72" x14ac:dyDescent="0.25">
      <c r="A86" s="135" t="s">
        <v>204</v>
      </c>
      <c r="B86" s="142" t="s">
        <v>144</v>
      </c>
      <c r="C86" s="43">
        <v>30000</v>
      </c>
      <c r="D86" s="176">
        <v>30000</v>
      </c>
      <c r="E86" s="43"/>
      <c r="F86" s="43"/>
      <c r="G86" s="47">
        <v>30000</v>
      </c>
      <c r="H86" s="39">
        <f t="shared" si="36"/>
        <v>30000</v>
      </c>
      <c r="I86" s="46">
        <f t="shared" si="31"/>
        <v>0</v>
      </c>
      <c r="J86" s="47">
        <f t="shared" si="17"/>
        <v>30000</v>
      </c>
      <c r="K86" s="39">
        <f t="shared" si="32"/>
        <v>0</v>
      </c>
      <c r="L86" s="43"/>
      <c r="M86" s="43"/>
      <c r="N86" s="44"/>
      <c r="O86" s="44"/>
      <c r="P86" s="45"/>
      <c r="Q86" s="43"/>
      <c r="R86" s="44"/>
      <c r="S86" s="45">
        <f t="shared" si="35"/>
        <v>0</v>
      </c>
      <c r="T86" s="46"/>
      <c r="U86" s="47"/>
      <c r="V86" s="46"/>
      <c r="W86" s="47">
        <f>G86</f>
        <v>30000</v>
      </c>
    </row>
    <row r="87" spans="1:25" s="49" customFormat="1" x14ac:dyDescent="0.25">
      <c r="A87" s="127" t="s">
        <v>60</v>
      </c>
      <c r="B87" s="142" t="s">
        <v>145</v>
      </c>
      <c r="C87" s="43"/>
      <c r="D87" s="176"/>
      <c r="E87" s="43"/>
      <c r="F87" s="43"/>
      <c r="G87" s="47"/>
      <c r="H87" s="39">
        <f t="shared" si="36"/>
        <v>0</v>
      </c>
      <c r="I87" s="46">
        <f t="shared" si="31"/>
        <v>0</v>
      </c>
      <c r="J87" s="47">
        <f t="shared" si="17"/>
        <v>0</v>
      </c>
      <c r="K87" s="39">
        <f t="shared" si="32"/>
        <v>0</v>
      </c>
      <c r="L87" s="43"/>
      <c r="M87" s="43"/>
      <c r="N87" s="44"/>
      <c r="O87" s="44"/>
      <c r="P87" s="45"/>
      <c r="Q87" s="43"/>
      <c r="R87" s="44"/>
      <c r="S87" s="45">
        <f t="shared" si="35"/>
        <v>0</v>
      </c>
      <c r="T87" s="46"/>
      <c r="U87" s="47"/>
      <c r="V87" s="46"/>
      <c r="W87" s="47"/>
    </row>
    <row r="88" spans="1:25" s="42" customFormat="1" ht="22.8" x14ac:dyDescent="0.25">
      <c r="A88" s="128" t="s">
        <v>146</v>
      </c>
      <c r="B88" s="143"/>
      <c r="C88" s="50">
        <f>SUM(C89:C93)</f>
        <v>5579632.1800000006</v>
      </c>
      <c r="D88" s="50">
        <f>SUM(D89:D93)</f>
        <v>5274567.7</v>
      </c>
      <c r="E88" s="50">
        <f t="shared" ref="E88:F88" si="37">SUM(E89:E93)</f>
        <v>5173399.5</v>
      </c>
      <c r="F88" s="50">
        <f t="shared" si="37"/>
        <v>0</v>
      </c>
      <c r="G88" s="52">
        <f>SUM(G89:G93)</f>
        <v>8090793.7200000007</v>
      </c>
      <c r="H88" s="38">
        <f>I88+J88</f>
        <v>8090793.7200000007</v>
      </c>
      <c r="I88" s="51">
        <f>SUM(I89:I93)</f>
        <v>7973905.3200000003</v>
      </c>
      <c r="J88" s="52">
        <f>SUM(J89:J93)</f>
        <v>116888.4</v>
      </c>
      <c r="K88" s="38">
        <f t="shared" si="32"/>
        <v>7973905.3200000003</v>
      </c>
      <c r="L88" s="50">
        <f>SUM(L89:L93)</f>
        <v>7973905.3200000003</v>
      </c>
      <c r="M88" s="50">
        <f>SUM(M89:M93)</f>
        <v>0</v>
      </c>
      <c r="N88" s="50">
        <f>SUM(N89:N93)</f>
        <v>0</v>
      </c>
      <c r="O88" s="50">
        <f>SUM(O89:O93)</f>
        <v>0</v>
      </c>
      <c r="P88" s="53"/>
      <c r="Q88" s="50">
        <f>SUM(Q89:Q93)</f>
        <v>0</v>
      </c>
      <c r="R88" s="97">
        <f>SUM(R89:R93)</f>
        <v>0</v>
      </c>
      <c r="S88" s="53">
        <f t="shared" si="35"/>
        <v>0</v>
      </c>
      <c r="T88" s="51">
        <f>SUM(T89:T93)</f>
        <v>0</v>
      </c>
      <c r="U88" s="52">
        <f>SUM(U89:U93)</f>
        <v>0</v>
      </c>
      <c r="V88" s="51">
        <f>SUM(V89:V93)</f>
        <v>0</v>
      </c>
      <c r="W88" s="52">
        <f>SUM(W89:W93)</f>
        <v>116888.4</v>
      </c>
    </row>
    <row r="89" spans="1:25" s="49" customFormat="1" x14ac:dyDescent="0.25">
      <c r="A89" s="127" t="s">
        <v>147</v>
      </c>
      <c r="B89" s="142" t="s">
        <v>148</v>
      </c>
      <c r="C89" s="43"/>
      <c r="D89" s="176"/>
      <c r="E89" s="43"/>
      <c r="F89" s="43"/>
      <c r="G89" s="47"/>
      <c r="H89" s="39">
        <f>I89+J89</f>
        <v>0</v>
      </c>
      <c r="I89" s="46">
        <f>L89</f>
        <v>0</v>
      </c>
      <c r="J89" s="47">
        <f t="shared" si="17"/>
        <v>0</v>
      </c>
      <c r="K89" s="39">
        <f t="shared" si="32"/>
        <v>0</v>
      </c>
      <c r="L89" s="43"/>
      <c r="M89" s="43"/>
      <c r="N89" s="44"/>
      <c r="O89" s="44"/>
      <c r="P89" s="45"/>
      <c r="Q89" s="43"/>
      <c r="R89" s="44"/>
      <c r="S89" s="45">
        <f t="shared" si="35"/>
        <v>0</v>
      </c>
      <c r="T89" s="46"/>
      <c r="U89" s="47"/>
      <c r="V89" s="46"/>
      <c r="W89" s="47"/>
    </row>
    <row r="90" spans="1:25" s="49" customFormat="1" ht="24" x14ac:dyDescent="0.25">
      <c r="A90" s="127" t="s">
        <v>149</v>
      </c>
      <c r="B90" s="142" t="s">
        <v>150</v>
      </c>
      <c r="C90" s="43"/>
      <c r="D90" s="176"/>
      <c r="E90" s="43"/>
      <c r="F90" s="43"/>
      <c r="G90" s="47"/>
      <c r="H90" s="39">
        <f t="shared" ref="H90:H93" si="38">I90+J90</f>
        <v>0</v>
      </c>
      <c r="I90" s="46">
        <f>L90</f>
        <v>0</v>
      </c>
      <c r="J90" s="47">
        <f t="shared" si="17"/>
        <v>0</v>
      </c>
      <c r="K90" s="39">
        <f t="shared" si="32"/>
        <v>0</v>
      </c>
      <c r="L90" s="43"/>
      <c r="M90" s="43"/>
      <c r="N90" s="44"/>
      <c r="O90" s="44"/>
      <c r="P90" s="45"/>
      <c r="Q90" s="43"/>
      <c r="R90" s="44"/>
      <c r="S90" s="45">
        <f t="shared" si="35"/>
        <v>0</v>
      </c>
      <c r="T90" s="46"/>
      <c r="U90" s="47"/>
      <c r="V90" s="46"/>
      <c r="W90" s="47"/>
    </row>
    <row r="91" spans="1:25" s="49" customFormat="1" x14ac:dyDescent="0.25">
      <c r="A91" s="127" t="s">
        <v>151</v>
      </c>
      <c r="B91" s="142" t="s">
        <v>152</v>
      </c>
      <c r="C91" s="43"/>
      <c r="D91" s="176"/>
      <c r="E91" s="43"/>
      <c r="F91" s="43"/>
      <c r="G91" s="47"/>
      <c r="H91" s="39">
        <f t="shared" si="38"/>
        <v>0</v>
      </c>
      <c r="I91" s="46">
        <f>L91</f>
        <v>0</v>
      </c>
      <c r="J91" s="47">
        <f t="shared" si="17"/>
        <v>0</v>
      </c>
      <c r="K91" s="39">
        <f t="shared" si="32"/>
        <v>0</v>
      </c>
      <c r="L91" s="43"/>
      <c r="M91" s="43"/>
      <c r="N91" s="44"/>
      <c r="O91" s="44"/>
      <c r="P91" s="45"/>
      <c r="Q91" s="43"/>
      <c r="R91" s="44"/>
      <c r="S91" s="45">
        <f t="shared" si="35"/>
        <v>0</v>
      </c>
      <c r="T91" s="46"/>
      <c r="U91" s="47"/>
      <c r="V91" s="46"/>
      <c r="W91" s="47"/>
    </row>
    <row r="92" spans="1:25" s="49" customFormat="1" ht="48" x14ac:dyDescent="0.25">
      <c r="A92" s="127" t="s">
        <v>153</v>
      </c>
      <c r="B92" s="142" t="s">
        <v>154</v>
      </c>
      <c r="C92" s="43">
        <f>101168.2+5478463.98</f>
        <v>5579632.1800000006</v>
      </c>
      <c r="D92" s="176">
        <v>5274567.7</v>
      </c>
      <c r="E92" s="43">
        <v>5173399.5</v>
      </c>
      <c r="F92" s="43"/>
      <c r="G92" s="47">
        <f>116888.4+7273905.32+700000</f>
        <v>8090793.7200000007</v>
      </c>
      <c r="H92" s="39">
        <f t="shared" si="38"/>
        <v>8090793.7200000007</v>
      </c>
      <c r="I92" s="46">
        <f>L92</f>
        <v>7973905.3200000003</v>
      </c>
      <c r="J92" s="47">
        <f t="shared" si="17"/>
        <v>116888.4</v>
      </c>
      <c r="K92" s="39">
        <f t="shared" si="32"/>
        <v>7973905.3200000003</v>
      </c>
      <c r="L92" s="43">
        <f>7273905.32+700000</f>
        <v>7973905.3200000003</v>
      </c>
      <c r="M92" s="43"/>
      <c r="N92" s="44"/>
      <c r="O92" s="44"/>
      <c r="P92" s="45"/>
      <c r="Q92" s="43"/>
      <c r="R92" s="44"/>
      <c r="S92" s="45">
        <f t="shared" si="35"/>
        <v>0</v>
      </c>
      <c r="T92" s="46"/>
      <c r="U92" s="47"/>
      <c r="V92" s="46"/>
      <c r="W92" s="47">
        <v>116888.4</v>
      </c>
    </row>
    <row r="93" spans="1:25" s="49" customFormat="1" ht="24" x14ac:dyDescent="0.25">
      <c r="A93" s="127" t="s">
        <v>155</v>
      </c>
      <c r="B93" s="142" t="s">
        <v>156</v>
      </c>
      <c r="C93" s="43"/>
      <c r="D93" s="176"/>
      <c r="E93" s="43"/>
      <c r="F93" s="43"/>
      <c r="G93" s="47"/>
      <c r="H93" s="39">
        <f t="shared" si="38"/>
        <v>0</v>
      </c>
      <c r="I93" s="46">
        <f>L93</f>
        <v>0</v>
      </c>
      <c r="J93" s="47">
        <f t="shared" si="17"/>
        <v>0</v>
      </c>
      <c r="K93" s="39">
        <f t="shared" si="32"/>
        <v>0</v>
      </c>
      <c r="L93" s="43"/>
      <c r="M93" s="43"/>
      <c r="N93" s="44"/>
      <c r="O93" s="44"/>
      <c r="P93" s="45"/>
      <c r="Q93" s="43"/>
      <c r="R93" s="44"/>
      <c r="S93" s="45">
        <f t="shared" si="35"/>
        <v>0</v>
      </c>
      <c r="T93" s="46"/>
      <c r="U93" s="47"/>
      <c r="V93" s="46"/>
      <c r="W93" s="47"/>
    </row>
    <row r="94" spans="1:25" s="42" customFormat="1" ht="22.8" x14ac:dyDescent="0.25">
      <c r="A94" s="128" t="s">
        <v>157</v>
      </c>
      <c r="B94" s="143"/>
      <c r="C94" s="50">
        <f>SUM(C95:C106)</f>
        <v>99530.32</v>
      </c>
      <c r="D94" s="50">
        <f>SUM(D95:D106)</f>
        <v>94530.32</v>
      </c>
      <c r="E94" s="50">
        <f t="shared" ref="E94:F94" si="39">SUM(E95:E106)</f>
        <v>0</v>
      </c>
      <c r="F94" s="50">
        <f t="shared" si="39"/>
        <v>0</v>
      </c>
      <c r="G94" s="52">
        <f>SUM(G95:G106)</f>
        <v>456530.32</v>
      </c>
      <c r="H94" s="38">
        <f>I94+J94</f>
        <v>456530.32</v>
      </c>
      <c r="I94" s="51">
        <f>SUM(I95:I106)</f>
        <v>350000</v>
      </c>
      <c r="J94" s="52">
        <f>SUM(J95:J106)</f>
        <v>106530.32</v>
      </c>
      <c r="K94" s="38">
        <f t="shared" si="32"/>
        <v>350000</v>
      </c>
      <c r="L94" s="50">
        <f>SUM(L95:L106)</f>
        <v>350000</v>
      </c>
      <c r="M94" s="50">
        <f>SUM(M95:M106)</f>
        <v>0</v>
      </c>
      <c r="N94" s="50">
        <f>SUM(N95:N106)</f>
        <v>0</v>
      </c>
      <c r="O94" s="50">
        <f>SUM(O95:O106)</f>
        <v>0</v>
      </c>
      <c r="P94" s="53"/>
      <c r="Q94" s="50">
        <f>SUM(Q95:Q106)</f>
        <v>0</v>
      </c>
      <c r="R94" s="97">
        <f>SUM(R95:R106)</f>
        <v>0</v>
      </c>
      <c r="S94" s="53">
        <f t="shared" si="35"/>
        <v>0</v>
      </c>
      <c r="T94" s="51">
        <f>SUM(T95:T106)</f>
        <v>0</v>
      </c>
      <c r="U94" s="52">
        <f>SUM(U95:U106)</f>
        <v>0</v>
      </c>
      <c r="V94" s="51">
        <f>SUM(V95:V106)</f>
        <v>0</v>
      </c>
      <c r="W94" s="52">
        <f>SUM(W95:W106)</f>
        <v>106530.32</v>
      </c>
    </row>
    <row r="95" spans="1:25" s="49" customFormat="1" x14ac:dyDescent="0.25">
      <c r="A95" s="127" t="s">
        <v>158</v>
      </c>
      <c r="B95" s="142" t="s">
        <v>159</v>
      </c>
      <c r="C95" s="43"/>
      <c r="D95" s="176"/>
      <c r="E95" s="43"/>
      <c r="F95" s="43"/>
      <c r="G95" s="47"/>
      <c r="H95" s="39">
        <f>I95+J95</f>
        <v>0</v>
      </c>
      <c r="I95" s="46">
        <f t="shared" ref="I95:I106" si="40">L95</f>
        <v>0</v>
      </c>
      <c r="J95" s="47">
        <f t="shared" si="17"/>
        <v>0</v>
      </c>
      <c r="K95" s="39">
        <f t="shared" si="32"/>
        <v>0</v>
      </c>
      <c r="L95" s="43"/>
      <c r="M95" s="43"/>
      <c r="N95" s="44"/>
      <c r="O95" s="44"/>
      <c r="P95" s="45"/>
      <c r="Q95" s="43"/>
      <c r="R95" s="44"/>
      <c r="S95" s="45">
        <f t="shared" si="35"/>
        <v>0</v>
      </c>
      <c r="T95" s="46"/>
      <c r="U95" s="47"/>
      <c r="V95" s="46"/>
      <c r="W95" s="47"/>
    </row>
    <row r="96" spans="1:25" s="49" customFormat="1" ht="24" x14ac:dyDescent="0.25">
      <c r="A96" s="127" t="s">
        <v>160</v>
      </c>
      <c r="B96" s="142" t="s">
        <v>161</v>
      </c>
      <c r="C96" s="43"/>
      <c r="D96" s="176"/>
      <c r="E96" s="43"/>
      <c r="F96" s="43"/>
      <c r="G96" s="47"/>
      <c r="H96" s="39">
        <f t="shared" ref="H96:H106" si="41">I96+J96</f>
        <v>0</v>
      </c>
      <c r="I96" s="46">
        <f t="shared" si="40"/>
        <v>0</v>
      </c>
      <c r="J96" s="47">
        <f t="shared" si="17"/>
        <v>0</v>
      </c>
      <c r="K96" s="39">
        <f t="shared" si="32"/>
        <v>0</v>
      </c>
      <c r="L96" s="43"/>
      <c r="M96" s="43"/>
      <c r="N96" s="44"/>
      <c r="O96" s="44"/>
      <c r="P96" s="45"/>
      <c r="Q96" s="43"/>
      <c r="R96" s="44"/>
      <c r="S96" s="45">
        <f t="shared" si="35"/>
        <v>0</v>
      </c>
      <c r="T96" s="46"/>
      <c r="U96" s="47"/>
      <c r="V96" s="46"/>
      <c r="W96" s="47"/>
    </row>
    <row r="97" spans="1:25" s="49" customFormat="1" x14ac:dyDescent="0.25">
      <c r="A97" s="127" t="s">
        <v>162</v>
      </c>
      <c r="B97" s="142" t="s">
        <v>163</v>
      </c>
      <c r="C97" s="43"/>
      <c r="D97" s="176"/>
      <c r="E97" s="43"/>
      <c r="F97" s="43"/>
      <c r="G97" s="47"/>
      <c r="H97" s="39">
        <f t="shared" si="41"/>
        <v>0</v>
      </c>
      <c r="I97" s="46">
        <f t="shared" si="40"/>
        <v>0</v>
      </c>
      <c r="J97" s="47">
        <f t="shared" si="17"/>
        <v>0</v>
      </c>
      <c r="K97" s="39">
        <f t="shared" si="32"/>
        <v>0</v>
      </c>
      <c r="L97" s="43"/>
      <c r="M97" s="43"/>
      <c r="N97" s="44"/>
      <c r="O97" s="44"/>
      <c r="P97" s="45"/>
      <c r="Q97" s="43"/>
      <c r="R97" s="44"/>
      <c r="S97" s="45">
        <f t="shared" si="35"/>
        <v>0</v>
      </c>
      <c r="T97" s="46"/>
      <c r="U97" s="47"/>
      <c r="V97" s="46"/>
      <c r="W97" s="47"/>
    </row>
    <row r="98" spans="1:25" s="49" customFormat="1" ht="24" x14ac:dyDescent="0.25">
      <c r="A98" s="127" t="s">
        <v>164</v>
      </c>
      <c r="B98" s="142" t="s">
        <v>165</v>
      </c>
      <c r="C98" s="43"/>
      <c r="D98" s="176"/>
      <c r="E98" s="43"/>
      <c r="F98" s="43"/>
      <c r="G98" s="47">
        <v>250000</v>
      </c>
      <c r="H98" s="39">
        <f t="shared" si="41"/>
        <v>250000</v>
      </c>
      <c r="I98" s="46">
        <f t="shared" si="40"/>
        <v>250000</v>
      </c>
      <c r="J98" s="47">
        <f t="shared" si="17"/>
        <v>0</v>
      </c>
      <c r="K98" s="39">
        <f t="shared" si="32"/>
        <v>250000</v>
      </c>
      <c r="L98" s="43">
        <v>250000</v>
      </c>
      <c r="M98" s="43"/>
      <c r="N98" s="44"/>
      <c r="O98" s="44"/>
      <c r="P98" s="45"/>
      <c r="Q98" s="43"/>
      <c r="R98" s="44"/>
      <c r="S98" s="45">
        <f t="shared" si="35"/>
        <v>0</v>
      </c>
      <c r="T98" s="46"/>
      <c r="U98" s="47"/>
      <c r="V98" s="46"/>
      <c r="W98" s="47"/>
    </row>
    <row r="99" spans="1:25" s="49" customFormat="1" x14ac:dyDescent="0.25">
      <c r="A99" s="127" t="s">
        <v>166</v>
      </c>
      <c r="B99" s="142" t="s">
        <v>167</v>
      </c>
      <c r="C99" s="43"/>
      <c r="D99" s="176"/>
      <c r="E99" s="43"/>
      <c r="F99" s="43"/>
      <c r="G99" s="47"/>
      <c r="H99" s="39">
        <f t="shared" si="41"/>
        <v>0</v>
      </c>
      <c r="I99" s="46">
        <f t="shared" si="40"/>
        <v>0</v>
      </c>
      <c r="J99" s="47">
        <f t="shared" si="17"/>
        <v>0</v>
      </c>
      <c r="K99" s="39">
        <f t="shared" si="32"/>
        <v>0</v>
      </c>
      <c r="L99" s="43"/>
      <c r="M99" s="43"/>
      <c r="N99" s="44"/>
      <c r="O99" s="44"/>
      <c r="P99" s="45"/>
      <c r="Q99" s="43"/>
      <c r="R99" s="44"/>
      <c r="S99" s="45">
        <f t="shared" si="35"/>
        <v>0</v>
      </c>
      <c r="T99" s="46"/>
      <c r="U99" s="47"/>
      <c r="V99" s="46"/>
      <c r="W99" s="47"/>
    </row>
    <row r="100" spans="1:25" s="49" customFormat="1" x14ac:dyDescent="0.25">
      <c r="A100" s="127" t="s">
        <v>168</v>
      </c>
      <c r="B100" s="142" t="s">
        <v>169</v>
      </c>
      <c r="C100" s="43">
        <v>5000</v>
      </c>
      <c r="D100" s="176"/>
      <c r="E100" s="43"/>
      <c r="F100" s="43"/>
      <c r="G100" s="47">
        <v>5000</v>
      </c>
      <c r="H100" s="39">
        <f t="shared" si="41"/>
        <v>5000</v>
      </c>
      <c r="I100" s="46">
        <f t="shared" si="40"/>
        <v>0</v>
      </c>
      <c r="J100" s="47">
        <f t="shared" si="17"/>
        <v>5000</v>
      </c>
      <c r="K100" s="39">
        <f t="shared" si="32"/>
        <v>0</v>
      </c>
      <c r="L100" s="43"/>
      <c r="M100" s="43"/>
      <c r="N100" s="44"/>
      <c r="O100" s="44"/>
      <c r="P100" s="45"/>
      <c r="Q100" s="43"/>
      <c r="R100" s="44"/>
      <c r="S100" s="45">
        <f t="shared" si="35"/>
        <v>0</v>
      </c>
      <c r="T100" s="46"/>
      <c r="U100" s="47"/>
      <c r="V100" s="46"/>
      <c r="W100" s="47">
        <v>5000</v>
      </c>
    </row>
    <row r="101" spans="1:25" s="49" customFormat="1" x14ac:dyDescent="0.25">
      <c r="A101" s="127" t="s">
        <v>170</v>
      </c>
      <c r="B101" s="142" t="s">
        <v>171</v>
      </c>
      <c r="C101" s="43"/>
      <c r="D101" s="176"/>
      <c r="E101" s="43"/>
      <c r="F101" s="43"/>
      <c r="G101" s="47"/>
      <c r="H101" s="39">
        <f t="shared" si="41"/>
        <v>0</v>
      </c>
      <c r="I101" s="46">
        <f t="shared" si="40"/>
        <v>0</v>
      </c>
      <c r="J101" s="47">
        <f t="shared" si="17"/>
        <v>0</v>
      </c>
      <c r="K101" s="39">
        <f t="shared" si="32"/>
        <v>0</v>
      </c>
      <c r="L101" s="43"/>
      <c r="M101" s="43"/>
      <c r="N101" s="44"/>
      <c r="O101" s="44"/>
      <c r="P101" s="45"/>
      <c r="Q101" s="43"/>
      <c r="R101" s="44"/>
      <c r="S101" s="45">
        <f t="shared" si="35"/>
        <v>0</v>
      </c>
      <c r="T101" s="46"/>
      <c r="U101" s="47"/>
      <c r="V101" s="46"/>
      <c r="W101" s="47"/>
    </row>
    <row r="102" spans="1:25" s="49" customFormat="1" x14ac:dyDescent="0.25">
      <c r="A102" s="127" t="s">
        <v>172</v>
      </c>
      <c r="B102" s="142" t="s">
        <v>173</v>
      </c>
      <c r="C102" s="43"/>
      <c r="D102" s="176"/>
      <c r="E102" s="43"/>
      <c r="F102" s="43"/>
      <c r="G102" s="47"/>
      <c r="H102" s="39">
        <f t="shared" si="41"/>
        <v>0</v>
      </c>
      <c r="I102" s="46">
        <f t="shared" si="40"/>
        <v>0</v>
      </c>
      <c r="J102" s="47">
        <f t="shared" si="17"/>
        <v>0</v>
      </c>
      <c r="K102" s="39">
        <f t="shared" si="32"/>
        <v>0</v>
      </c>
      <c r="L102" s="43"/>
      <c r="M102" s="43"/>
      <c r="N102" s="44"/>
      <c r="O102" s="44"/>
      <c r="P102" s="45"/>
      <c r="Q102" s="43"/>
      <c r="R102" s="44"/>
      <c r="S102" s="45">
        <f t="shared" si="35"/>
        <v>0</v>
      </c>
      <c r="T102" s="46"/>
      <c r="U102" s="47"/>
      <c r="V102" s="46"/>
      <c r="W102" s="47"/>
    </row>
    <row r="103" spans="1:25" s="49" customFormat="1" x14ac:dyDescent="0.25">
      <c r="A103" s="127" t="s">
        <v>174</v>
      </c>
      <c r="B103" s="142" t="s">
        <v>175</v>
      </c>
      <c r="C103" s="43"/>
      <c r="D103" s="176"/>
      <c r="E103" s="43"/>
      <c r="F103" s="43"/>
      <c r="G103" s="47"/>
      <c r="H103" s="39">
        <f t="shared" si="41"/>
        <v>0</v>
      </c>
      <c r="I103" s="46">
        <f t="shared" si="40"/>
        <v>0</v>
      </c>
      <c r="J103" s="47">
        <f t="shared" ref="J103:J114" si="42">M103+N103+S103+V103+W103</f>
        <v>0</v>
      </c>
      <c r="K103" s="39">
        <f t="shared" si="32"/>
        <v>0</v>
      </c>
      <c r="L103" s="43"/>
      <c r="M103" s="43"/>
      <c r="N103" s="44"/>
      <c r="O103" s="44"/>
      <c r="P103" s="45"/>
      <c r="Q103" s="43"/>
      <c r="R103" s="44"/>
      <c r="S103" s="45">
        <f t="shared" si="35"/>
        <v>0</v>
      </c>
      <c r="T103" s="46"/>
      <c r="U103" s="47"/>
      <c r="V103" s="46"/>
      <c r="W103" s="47"/>
    </row>
    <row r="104" spans="1:25" s="49" customFormat="1" ht="24" x14ac:dyDescent="0.25">
      <c r="A104" s="127" t="s">
        <v>176</v>
      </c>
      <c r="B104" s="142" t="s">
        <v>177</v>
      </c>
      <c r="C104" s="43">
        <v>35873</v>
      </c>
      <c r="D104" s="176">
        <v>35873</v>
      </c>
      <c r="E104" s="43"/>
      <c r="F104" s="43"/>
      <c r="G104" s="47">
        <v>135873</v>
      </c>
      <c r="H104" s="39">
        <f t="shared" si="41"/>
        <v>135873</v>
      </c>
      <c r="I104" s="46">
        <f t="shared" si="40"/>
        <v>100000</v>
      </c>
      <c r="J104" s="47">
        <f t="shared" si="42"/>
        <v>35873</v>
      </c>
      <c r="K104" s="39">
        <f t="shared" si="32"/>
        <v>100000</v>
      </c>
      <c r="L104" s="43">
        <v>100000</v>
      </c>
      <c r="M104" s="43"/>
      <c r="N104" s="44"/>
      <c r="O104" s="44"/>
      <c r="P104" s="45"/>
      <c r="Q104" s="43"/>
      <c r="R104" s="44"/>
      <c r="S104" s="45">
        <f t="shared" si="35"/>
        <v>0</v>
      </c>
      <c r="T104" s="46"/>
      <c r="U104" s="47"/>
      <c r="V104" s="46"/>
      <c r="W104" s="47">
        <v>35873</v>
      </c>
    </row>
    <row r="105" spans="1:25" s="49" customFormat="1" x14ac:dyDescent="0.25">
      <c r="A105" s="129" t="s">
        <v>205</v>
      </c>
      <c r="B105" s="142" t="s">
        <v>206</v>
      </c>
      <c r="C105" s="43"/>
      <c r="D105" s="176"/>
      <c r="E105" s="43"/>
      <c r="F105" s="43"/>
      <c r="G105" s="47"/>
      <c r="H105" s="39">
        <f t="shared" si="41"/>
        <v>0</v>
      </c>
      <c r="I105" s="46"/>
      <c r="J105" s="47">
        <f t="shared" si="42"/>
        <v>0</v>
      </c>
      <c r="K105" s="39"/>
      <c r="L105" s="55"/>
      <c r="M105" s="55"/>
      <c r="N105" s="54"/>
      <c r="O105" s="54"/>
      <c r="P105" s="45"/>
      <c r="Q105" s="55"/>
      <c r="R105" s="54"/>
      <c r="S105" s="45"/>
      <c r="T105" s="46"/>
      <c r="U105" s="47"/>
      <c r="V105" s="46"/>
      <c r="W105" s="47"/>
    </row>
    <row r="106" spans="1:25" s="49" customFormat="1" ht="24.6" thickBot="1" x14ac:dyDescent="0.3">
      <c r="A106" s="129" t="s">
        <v>178</v>
      </c>
      <c r="B106" s="144" t="s">
        <v>179</v>
      </c>
      <c r="C106" s="43">
        <v>58657.32</v>
      </c>
      <c r="D106" s="176">
        <v>58657.32</v>
      </c>
      <c r="E106" s="43"/>
      <c r="F106" s="43"/>
      <c r="G106" s="47">
        <v>65657.320000000007</v>
      </c>
      <c r="H106" s="39">
        <f t="shared" si="41"/>
        <v>65657.320000000007</v>
      </c>
      <c r="I106" s="46">
        <f t="shared" si="40"/>
        <v>0</v>
      </c>
      <c r="J106" s="47">
        <f t="shared" si="42"/>
        <v>65657.320000000007</v>
      </c>
      <c r="K106" s="39">
        <f t="shared" si="32"/>
        <v>0</v>
      </c>
      <c r="L106" s="55"/>
      <c r="M106" s="55"/>
      <c r="N106" s="54"/>
      <c r="O106" s="54"/>
      <c r="P106" s="45"/>
      <c r="Q106" s="55"/>
      <c r="R106" s="54"/>
      <c r="S106" s="45">
        <f t="shared" si="35"/>
        <v>0</v>
      </c>
      <c r="T106" s="46"/>
      <c r="U106" s="47"/>
      <c r="V106" s="46"/>
      <c r="W106" s="47">
        <v>65657.320000000007</v>
      </c>
    </row>
    <row r="107" spans="1:25" s="36" customFormat="1" ht="13.8" thickBot="1" x14ac:dyDescent="0.3">
      <c r="A107" s="125" t="s">
        <v>180</v>
      </c>
      <c r="B107" s="140"/>
      <c r="C107" s="31">
        <f>SUM(C108:C112)</f>
        <v>4120156</v>
      </c>
      <c r="D107" s="31">
        <f t="shared" ref="D107:G107" si="43">SUM(D108:D112)</f>
        <v>4120156</v>
      </c>
      <c r="E107" s="31">
        <f t="shared" si="43"/>
        <v>0</v>
      </c>
      <c r="F107" s="31">
        <f t="shared" si="43"/>
        <v>0</v>
      </c>
      <c r="G107" s="35">
        <f t="shared" si="43"/>
        <v>4120259</v>
      </c>
      <c r="H107" s="32">
        <f>SUM(H108:H112)</f>
        <v>4120259</v>
      </c>
      <c r="I107" s="34">
        <f t="shared" ref="I107:W107" si="44">SUM(I108:I112)</f>
        <v>0</v>
      </c>
      <c r="J107" s="35">
        <f t="shared" si="44"/>
        <v>4120259</v>
      </c>
      <c r="K107" s="34">
        <f t="shared" si="44"/>
        <v>0</v>
      </c>
      <c r="L107" s="31">
        <f t="shared" si="44"/>
        <v>0</v>
      </c>
      <c r="M107" s="31">
        <f t="shared" si="44"/>
        <v>0</v>
      </c>
      <c r="N107" s="31">
        <f t="shared" si="44"/>
        <v>0</v>
      </c>
      <c r="O107" s="31">
        <f t="shared" si="44"/>
        <v>0</v>
      </c>
      <c r="P107" s="31">
        <f t="shared" si="44"/>
        <v>0</v>
      </c>
      <c r="Q107" s="31">
        <f t="shared" si="44"/>
        <v>0</v>
      </c>
      <c r="R107" s="33">
        <f t="shared" si="44"/>
        <v>0</v>
      </c>
      <c r="S107" s="32">
        <f t="shared" si="44"/>
        <v>0</v>
      </c>
      <c r="T107" s="34">
        <f t="shared" si="44"/>
        <v>0</v>
      </c>
      <c r="U107" s="35">
        <f t="shared" si="44"/>
        <v>0</v>
      </c>
      <c r="V107" s="34">
        <f t="shared" si="44"/>
        <v>0</v>
      </c>
      <c r="W107" s="35">
        <f t="shared" si="44"/>
        <v>4120259</v>
      </c>
    </row>
    <row r="108" spans="1:25" s="49" customFormat="1" x14ac:dyDescent="0.25">
      <c r="A108" s="130" t="s">
        <v>181</v>
      </c>
      <c r="B108" s="145">
        <v>290001</v>
      </c>
      <c r="C108" s="43">
        <v>633443</v>
      </c>
      <c r="D108" s="176">
        <v>633443</v>
      </c>
      <c r="E108" s="43"/>
      <c r="F108" s="43"/>
      <c r="G108" s="47">
        <v>633443</v>
      </c>
      <c r="H108" s="39">
        <f>I108+J108</f>
        <v>633443</v>
      </c>
      <c r="I108" s="111"/>
      <c r="J108" s="47">
        <f t="shared" si="42"/>
        <v>633443</v>
      </c>
      <c r="K108" s="39">
        <f t="shared" ref="K108:K114" si="45">L108+M108</f>
        <v>0</v>
      </c>
      <c r="L108" s="59"/>
      <c r="M108" s="56"/>
      <c r="N108" s="56"/>
      <c r="O108" s="57"/>
      <c r="P108" s="39"/>
      <c r="Q108" s="59"/>
      <c r="R108" s="57"/>
      <c r="S108" s="45">
        <f t="shared" si="35"/>
        <v>0</v>
      </c>
      <c r="T108" s="46"/>
      <c r="U108" s="47"/>
      <c r="V108" s="46"/>
      <c r="W108" s="47">
        <f>G108</f>
        <v>633443</v>
      </c>
      <c r="Y108" s="65"/>
    </row>
    <row r="109" spans="1:25" s="49" customFormat="1" ht="24" x14ac:dyDescent="0.25">
      <c r="A109" s="127" t="s">
        <v>182</v>
      </c>
      <c r="B109" s="142" t="s">
        <v>183</v>
      </c>
      <c r="C109" s="43">
        <v>10000</v>
      </c>
      <c r="D109" s="176">
        <v>10000</v>
      </c>
      <c r="E109" s="43"/>
      <c r="F109" s="43"/>
      <c r="G109" s="47">
        <v>10000</v>
      </c>
      <c r="H109" s="39">
        <f t="shared" ref="H109:H114" si="46">I109+J109</f>
        <v>10000</v>
      </c>
      <c r="I109" s="46"/>
      <c r="J109" s="47">
        <f t="shared" si="42"/>
        <v>10000</v>
      </c>
      <c r="K109" s="39">
        <f t="shared" si="45"/>
        <v>0</v>
      </c>
      <c r="L109" s="48"/>
      <c r="M109" s="43"/>
      <c r="N109" s="43"/>
      <c r="O109" s="44"/>
      <c r="P109" s="39"/>
      <c r="Q109" s="48"/>
      <c r="R109" s="44"/>
      <c r="S109" s="45">
        <f t="shared" si="35"/>
        <v>0</v>
      </c>
      <c r="T109" s="46"/>
      <c r="U109" s="47"/>
      <c r="V109" s="46"/>
      <c r="W109" s="47">
        <f t="shared" ref="W109:W111" si="47">G109</f>
        <v>10000</v>
      </c>
    </row>
    <row r="110" spans="1:25" s="49" customFormat="1" x14ac:dyDescent="0.25">
      <c r="A110" s="132" t="s">
        <v>184</v>
      </c>
      <c r="B110" s="142" t="s">
        <v>185</v>
      </c>
      <c r="C110" s="43">
        <v>3476713</v>
      </c>
      <c r="D110" s="176">
        <v>3476713</v>
      </c>
      <c r="E110" s="43"/>
      <c r="F110" s="43"/>
      <c r="G110" s="47">
        <v>3476816</v>
      </c>
      <c r="H110" s="39">
        <f t="shared" si="46"/>
        <v>3476816</v>
      </c>
      <c r="I110" s="46"/>
      <c r="J110" s="47">
        <f t="shared" si="42"/>
        <v>3476816</v>
      </c>
      <c r="K110" s="39">
        <f t="shared" si="45"/>
        <v>0</v>
      </c>
      <c r="L110" s="48"/>
      <c r="M110" s="43"/>
      <c r="N110" s="43"/>
      <c r="O110" s="44"/>
      <c r="P110" s="39"/>
      <c r="Q110" s="48"/>
      <c r="R110" s="44"/>
      <c r="S110" s="45">
        <f t="shared" si="35"/>
        <v>0</v>
      </c>
      <c r="T110" s="46"/>
      <c r="U110" s="47"/>
      <c r="V110" s="46"/>
      <c r="W110" s="47">
        <f t="shared" si="47"/>
        <v>3476816</v>
      </c>
    </row>
    <row r="111" spans="1:25" x14ac:dyDescent="0.25">
      <c r="A111" s="127" t="s">
        <v>186</v>
      </c>
      <c r="B111" s="150">
        <v>290015</v>
      </c>
      <c r="C111" s="43"/>
      <c r="D111" s="176"/>
      <c r="E111" s="44"/>
      <c r="F111" s="44"/>
      <c r="G111" s="47"/>
      <c r="H111" s="39">
        <f t="shared" si="46"/>
        <v>0</v>
      </c>
      <c r="I111" s="46"/>
      <c r="J111" s="47">
        <f t="shared" si="42"/>
        <v>0</v>
      </c>
      <c r="K111" s="45">
        <f t="shared" si="45"/>
        <v>0</v>
      </c>
      <c r="L111" s="48"/>
      <c r="M111" s="43"/>
      <c r="N111" s="43"/>
      <c r="O111" s="44"/>
      <c r="P111" s="45"/>
      <c r="Q111" s="48"/>
      <c r="R111" s="44"/>
      <c r="S111" s="45">
        <f t="shared" si="35"/>
        <v>0</v>
      </c>
      <c r="T111" s="46"/>
      <c r="U111" s="47"/>
      <c r="V111" s="46"/>
      <c r="W111" s="47">
        <f t="shared" si="47"/>
        <v>0</v>
      </c>
    </row>
    <row r="112" spans="1:25" ht="24.6" thickBot="1" x14ac:dyDescent="0.3">
      <c r="A112" s="187" t="s">
        <v>207</v>
      </c>
      <c r="B112" s="178">
        <v>290025</v>
      </c>
      <c r="C112" s="55"/>
      <c r="D112" s="188"/>
      <c r="E112" s="54"/>
      <c r="F112" s="54"/>
      <c r="G112" s="119"/>
      <c r="H112" s="62">
        <f t="shared" si="46"/>
        <v>0</v>
      </c>
      <c r="I112" s="87"/>
      <c r="J112" s="119">
        <f t="shared" si="42"/>
        <v>0</v>
      </c>
      <c r="K112" s="86"/>
      <c r="L112" s="179"/>
      <c r="M112" s="55"/>
      <c r="N112" s="55"/>
      <c r="O112" s="54"/>
      <c r="P112" s="180"/>
      <c r="Q112" s="179"/>
      <c r="R112" s="54"/>
      <c r="S112" s="86"/>
      <c r="T112" s="87"/>
      <c r="U112" s="119"/>
      <c r="V112" s="87"/>
      <c r="W112" s="119"/>
    </row>
    <row r="113" spans="1:23" x14ac:dyDescent="0.25">
      <c r="A113" s="189"/>
      <c r="B113" s="181"/>
      <c r="C113" s="183"/>
      <c r="D113" s="183"/>
      <c r="E113" s="183"/>
      <c r="F113" s="183"/>
      <c r="G113" s="186"/>
      <c r="H113" s="184">
        <f t="shared" si="46"/>
        <v>0</v>
      </c>
      <c r="I113" s="185"/>
      <c r="J113" s="186"/>
      <c r="K113" s="184"/>
      <c r="L113" s="183"/>
      <c r="M113" s="183"/>
      <c r="N113" s="183"/>
      <c r="O113" s="183"/>
      <c r="P113" s="183"/>
      <c r="Q113" s="183"/>
      <c r="R113" s="182"/>
      <c r="S113" s="184"/>
      <c r="T113" s="185"/>
      <c r="U113" s="186"/>
      <c r="V113" s="185"/>
      <c r="W113" s="186"/>
    </row>
    <row r="114" spans="1:23" ht="24" x14ac:dyDescent="0.25">
      <c r="A114" s="136" t="s">
        <v>187</v>
      </c>
      <c r="B114" s="151">
        <v>340099</v>
      </c>
      <c r="C114" s="55"/>
      <c r="D114" s="55"/>
      <c r="E114" s="55"/>
      <c r="F114" s="55"/>
      <c r="G114" s="119"/>
      <c r="H114" s="39">
        <f t="shared" si="46"/>
        <v>0</v>
      </c>
      <c r="I114" s="87">
        <f>L114</f>
        <v>0</v>
      </c>
      <c r="J114" s="47">
        <f t="shared" si="42"/>
        <v>0</v>
      </c>
      <c r="K114" s="62">
        <f t="shared" si="45"/>
        <v>0</v>
      </c>
      <c r="L114" s="85"/>
      <c r="M114" s="85"/>
      <c r="N114" s="85"/>
      <c r="O114" s="85"/>
      <c r="P114" s="85"/>
      <c r="Q114" s="85"/>
      <c r="R114" s="98"/>
      <c r="S114" s="86">
        <f t="shared" si="35"/>
        <v>0</v>
      </c>
      <c r="T114" s="87"/>
      <c r="U114" s="112"/>
      <c r="V114" s="120"/>
      <c r="W114" s="112"/>
    </row>
    <row r="115" spans="1:23" x14ac:dyDescent="0.25">
      <c r="A115" s="190" t="s">
        <v>188</v>
      </c>
      <c r="B115" s="152"/>
      <c r="C115" s="70"/>
      <c r="D115" s="70"/>
      <c r="E115" s="70"/>
      <c r="F115" s="70"/>
      <c r="G115" s="153"/>
      <c r="H115" s="157">
        <f>I115+J115</f>
        <v>0</v>
      </c>
      <c r="I115" s="113">
        <f>I113+I114</f>
        <v>0</v>
      </c>
      <c r="J115" s="153">
        <f>J113+J114</f>
        <v>0</v>
      </c>
      <c r="K115" s="152"/>
      <c r="L115" s="88">
        <f>L113+L114</f>
        <v>0</v>
      </c>
      <c r="M115" s="88">
        <f>M113+M114</f>
        <v>0</v>
      </c>
      <c r="N115" s="70"/>
      <c r="O115" s="70"/>
      <c r="P115" s="70"/>
      <c r="Q115" s="70"/>
      <c r="R115" s="99"/>
      <c r="S115" s="102"/>
      <c r="T115" s="113"/>
      <c r="U115" s="114"/>
      <c r="V115" s="113"/>
      <c r="W115" s="114"/>
    </row>
    <row r="116" spans="1:23" s="92" customFormat="1" x14ac:dyDescent="0.25">
      <c r="A116" s="191" t="s">
        <v>208</v>
      </c>
      <c r="B116" s="154"/>
      <c r="C116" s="90"/>
      <c r="D116" s="90"/>
      <c r="E116" s="90"/>
      <c r="F116" s="90"/>
      <c r="G116" s="155"/>
      <c r="H116" s="158"/>
      <c r="I116" s="115"/>
      <c r="J116" s="155"/>
      <c r="K116" s="154"/>
      <c r="L116" s="91"/>
      <c r="M116" s="91"/>
      <c r="N116" s="90"/>
      <c r="O116" s="90"/>
      <c r="P116" s="90"/>
      <c r="Q116" s="90"/>
      <c r="R116" s="100"/>
      <c r="S116" s="103"/>
      <c r="T116" s="115"/>
      <c r="U116" s="116"/>
      <c r="V116" s="115"/>
      <c r="W116" s="116"/>
    </row>
    <row r="117" spans="1:23" x14ac:dyDescent="0.25">
      <c r="A117" s="190" t="s">
        <v>209</v>
      </c>
      <c r="B117" s="152"/>
      <c r="C117" s="70"/>
      <c r="D117" s="70"/>
      <c r="E117" s="70"/>
      <c r="F117" s="70"/>
      <c r="G117" s="153"/>
      <c r="H117" s="157"/>
      <c r="I117" s="113"/>
      <c r="J117" s="153"/>
      <c r="K117" s="152"/>
      <c r="L117" s="88"/>
      <c r="M117" s="88"/>
      <c r="N117" s="70"/>
      <c r="O117" s="70"/>
      <c r="P117" s="70"/>
      <c r="Q117" s="70"/>
      <c r="R117" s="99"/>
      <c r="S117" s="102"/>
      <c r="T117" s="113"/>
      <c r="U117" s="114"/>
      <c r="V117" s="113"/>
      <c r="W117" s="114"/>
    </row>
    <row r="118" spans="1:23" ht="13.8" thickBot="1" x14ac:dyDescent="0.3">
      <c r="A118" s="192" t="s">
        <v>210</v>
      </c>
      <c r="B118" s="117"/>
      <c r="C118" s="156"/>
      <c r="D118" s="156"/>
      <c r="E118" s="156"/>
      <c r="F118" s="156"/>
      <c r="G118" s="118"/>
      <c r="H118" s="104"/>
      <c r="I118" s="117"/>
      <c r="J118" s="118"/>
      <c r="K118" s="117"/>
      <c r="L118" s="156"/>
      <c r="M118" s="156"/>
      <c r="N118" s="156"/>
      <c r="O118" s="156"/>
      <c r="P118" s="156"/>
      <c r="Q118" s="156"/>
      <c r="R118" s="159"/>
      <c r="S118" s="104"/>
      <c r="T118" s="117"/>
      <c r="U118" s="118"/>
      <c r="V118" s="117"/>
      <c r="W118" s="118"/>
    </row>
    <row r="119" spans="1:23" x14ac:dyDescent="0.25">
      <c r="A119" s="71"/>
      <c r="I119" s="8" t="s">
        <v>189</v>
      </c>
      <c r="J119" s="8" t="s">
        <v>190</v>
      </c>
    </row>
    <row r="120" spans="1:23" x14ac:dyDescent="0.25">
      <c r="A120" s="71"/>
      <c r="G120" s="199" t="s">
        <v>191</v>
      </c>
      <c r="H120" s="199"/>
      <c r="I120" s="72">
        <f>I13</f>
        <v>78248319.400000006</v>
      </c>
      <c r="J120" s="72">
        <f>I13-I115</f>
        <v>78248319.400000006</v>
      </c>
    </row>
    <row r="121" spans="1:23" x14ac:dyDescent="0.25">
      <c r="G121" s="199" t="s">
        <v>192</v>
      </c>
      <c r="H121" s="199"/>
      <c r="I121" s="72">
        <f>J13</f>
        <v>19694014.049999997</v>
      </c>
      <c r="J121" s="72">
        <f>J13-J115-435114</f>
        <v>19258900.049999997</v>
      </c>
    </row>
    <row r="122" spans="1:23" x14ac:dyDescent="0.25">
      <c r="G122" s="74" t="s">
        <v>193</v>
      </c>
      <c r="H122" s="74"/>
      <c r="I122" s="75">
        <f>I120+I121</f>
        <v>97942333.450000003</v>
      </c>
      <c r="J122" s="75">
        <f>J120+J121</f>
        <v>97507219.450000003</v>
      </c>
    </row>
    <row r="124" spans="1:23" x14ac:dyDescent="0.25">
      <c r="C124" s="74"/>
    </row>
    <row r="125" spans="1:23" x14ac:dyDescent="0.25">
      <c r="A125" s="195" t="s">
        <v>223</v>
      </c>
      <c r="B125" s="195"/>
      <c r="C125" s="195"/>
      <c r="D125" s="195"/>
      <c r="E125" s="194"/>
      <c r="F125" s="72"/>
      <c r="G125" s="72"/>
    </row>
    <row r="126" spans="1:23" x14ac:dyDescent="0.25">
      <c r="A126" s="195" t="s">
        <v>224</v>
      </c>
      <c r="B126" s="195"/>
      <c r="C126" s="195"/>
      <c r="D126" s="195"/>
      <c r="E126" s="195"/>
      <c r="F126" s="72"/>
      <c r="G126" s="72"/>
    </row>
    <row r="127" spans="1:23" x14ac:dyDescent="0.25">
      <c r="A127" s="195" t="s">
        <v>225</v>
      </c>
      <c r="B127" s="195"/>
      <c r="C127" s="195"/>
      <c r="D127" s="195"/>
      <c r="E127" s="195"/>
      <c r="F127" s="72"/>
      <c r="G127" s="72"/>
    </row>
    <row r="128" spans="1:23" x14ac:dyDescent="0.25">
      <c r="A128" s="73" t="s">
        <v>226</v>
      </c>
      <c r="B128" s="193"/>
      <c r="C128" s="194"/>
      <c r="D128" s="194"/>
      <c r="E128" s="194"/>
      <c r="F128" s="72"/>
      <c r="G128" s="72"/>
    </row>
    <row r="129" spans="1:7" x14ac:dyDescent="0.25">
      <c r="A129" s="195" t="s">
        <v>227</v>
      </c>
      <c r="B129" s="195"/>
      <c r="C129" s="195"/>
      <c r="D129" s="195"/>
      <c r="E129" s="194"/>
      <c r="F129" s="72"/>
      <c r="G129" s="72"/>
    </row>
    <row r="130" spans="1:7" x14ac:dyDescent="0.25">
      <c r="C130" s="72"/>
      <c r="D130" s="72"/>
      <c r="E130" s="72"/>
      <c r="F130" s="72"/>
      <c r="G130" s="72"/>
    </row>
    <row r="131" spans="1:7" x14ac:dyDescent="0.25">
      <c r="C131" s="72"/>
      <c r="D131" s="72"/>
      <c r="E131" s="72"/>
      <c r="F131" s="72"/>
      <c r="G131" s="72"/>
    </row>
    <row r="132" spans="1:7" x14ac:dyDescent="0.25">
      <c r="C132" s="72"/>
      <c r="D132" s="72"/>
      <c r="E132" s="72"/>
      <c r="F132" s="72"/>
      <c r="G132" s="72"/>
    </row>
    <row r="133" spans="1:7" x14ac:dyDescent="0.25">
      <c r="C133" s="72"/>
      <c r="D133" s="72"/>
      <c r="E133" s="72"/>
      <c r="F133" s="72"/>
      <c r="G133" s="72"/>
    </row>
    <row r="134" spans="1:7" x14ac:dyDescent="0.25">
      <c r="C134" s="72"/>
      <c r="D134" s="72"/>
      <c r="E134" s="72"/>
      <c r="F134" s="72"/>
      <c r="G134" s="72"/>
    </row>
    <row r="135" spans="1:7" x14ac:dyDescent="0.25">
      <c r="C135" s="72"/>
      <c r="D135" s="72"/>
      <c r="E135" s="72"/>
      <c r="F135" s="72"/>
      <c r="G135" s="72"/>
    </row>
    <row r="136" spans="1:7" x14ac:dyDescent="0.25">
      <c r="C136" s="72"/>
      <c r="D136" s="72"/>
      <c r="E136" s="72"/>
      <c r="F136" s="72"/>
      <c r="G136" s="72"/>
    </row>
    <row r="137" spans="1:7" x14ac:dyDescent="0.25">
      <c r="C137" s="72"/>
      <c r="D137" s="72"/>
      <c r="E137" s="72"/>
      <c r="F137" s="72"/>
      <c r="G137" s="72"/>
    </row>
  </sheetData>
  <mergeCells count="35">
    <mergeCell ref="W6:W8"/>
    <mergeCell ref="E7:E8"/>
    <mergeCell ref="F7:F8"/>
    <mergeCell ref="L7:L8"/>
    <mergeCell ref="M7:M8"/>
    <mergeCell ref="Q7:Q8"/>
    <mergeCell ref="R7:R8"/>
    <mergeCell ref="N6:N8"/>
    <mergeCell ref="O6:O8"/>
    <mergeCell ref="P6:P8"/>
    <mergeCell ref="S6:S8"/>
    <mergeCell ref="T6:U7"/>
    <mergeCell ref="A127:E127"/>
    <mergeCell ref="A129:D129"/>
    <mergeCell ref="G120:H120"/>
    <mergeCell ref="J6:J8"/>
    <mergeCell ref="G121:H121"/>
    <mergeCell ref="A125:D125"/>
    <mergeCell ref="A126:E126"/>
    <mergeCell ref="D1:W1"/>
    <mergeCell ref="A3:W3"/>
    <mergeCell ref="A5:A8"/>
    <mergeCell ref="B5:B8"/>
    <mergeCell ref="C5:F5"/>
    <mergeCell ref="G5:G8"/>
    <mergeCell ref="H5:H8"/>
    <mergeCell ref="I5:J5"/>
    <mergeCell ref="K5:W5"/>
    <mergeCell ref="C6:C8"/>
    <mergeCell ref="D6:D8"/>
    <mergeCell ref="E6:F6"/>
    <mergeCell ref="K6:K8"/>
    <mergeCell ref="V6:V8"/>
    <mergeCell ref="L6:M6"/>
    <mergeCell ref="I6:I8"/>
  </mergeCells>
  <pageMargins left="0" right="0" top="0" bottom="0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г6</vt:lpstr>
      <vt:lpstr>г6!Заголовки_для_печати</vt:lpstr>
      <vt:lpstr>г6!Область_печати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2022-02-24T06:25:17Z</dcterms:modified>
</cp:coreProperties>
</file>